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admin\Documents\GitHub\principle1224.github.io\assets\files\excel\"/>
    </mc:Choice>
  </mc:AlternateContent>
  <bookViews>
    <workbookView xWindow="360" yWindow="45" windowWidth="15000" windowHeight="7800" tabRatio="961" firstSheet="1" activeTab="3"/>
  </bookViews>
  <sheets>
    <sheet name="참고자료&gt;&gt;" sheetId="12" state="hidden" r:id="rId1"/>
    <sheet name="WACC" sheetId="31" r:id="rId2"/>
    <sheet name="FCFF_분석기업" sheetId="37" r:id="rId3"/>
    <sheet name="FS." sheetId="51" r:id="rId4"/>
    <sheet name="분석기업 FS주석." sheetId="50" r:id="rId5"/>
    <sheet name="RealGDP" sheetId="52" r:id="rId6"/>
    <sheet name="DCF Result&gt;&gt;" sheetId="27" r:id="rId7"/>
    <sheet name="DCF_분석기업" sheetId="38" r:id="rId8"/>
    <sheet name="Multi Result&gt;&gt;" sheetId="24" r:id="rId9"/>
    <sheet name="GPC" sheetId="42" r:id="rId10"/>
    <sheet name="Peergroup" sheetId="43" r:id="rId11"/>
    <sheet name="2020_FS_분석기업" sheetId="44" r:id="rId12"/>
    <sheet name="2020_FS_덕산네오록스" sheetId="45" r:id="rId13"/>
    <sheet name="2020_FS_서울반도체" sheetId="46" r:id="rId14"/>
    <sheet name="KRX_시총2" sheetId="47" r:id="rId15"/>
    <sheet name="KRX_시총1" sheetId="48" r:id="rId16"/>
    <sheet name="WACC_P사" sheetId="33" state="hidden" r:id="rId17"/>
    <sheet name="2016 감사보고서" sheetId="10" state="hidden" r:id="rId18"/>
    <sheet name="2014감사보고서" sheetId="11" state="hidden" r:id="rId19"/>
  </sheets>
  <externalReferences>
    <externalReference r:id="rId20"/>
  </externalReferences>
  <definedNames>
    <definedName name="_xlnm._FilterDatabase" localSheetId="14" hidden="1">KRX_시총2!$A$1:$I$1</definedName>
    <definedName name="_xlnm.Print_Area" localSheetId="9">GPC!$A$1:$I$31</definedName>
  </definedNames>
  <calcPr calcId="162913"/>
</workbook>
</file>

<file path=xl/calcChain.xml><?xml version="1.0" encoding="utf-8"?>
<calcChain xmlns="http://schemas.openxmlformats.org/spreadsheetml/2006/main">
  <c r="F47" i="38" l="1"/>
  <c r="F45" i="38"/>
  <c r="F43" i="38"/>
  <c r="F40" i="38"/>
  <c r="F39" i="38"/>
  <c r="F37" i="38"/>
  <c r="P46" i="50"/>
  <c r="O46" i="50"/>
  <c r="N46" i="50"/>
  <c r="I61" i="37"/>
  <c r="J61" i="37"/>
  <c r="H61" i="37"/>
  <c r="I77" i="37"/>
  <c r="J77" i="37"/>
  <c r="H77" i="37"/>
  <c r="I76" i="37"/>
  <c r="J76" i="37"/>
  <c r="H76" i="37"/>
  <c r="I75" i="37"/>
  <c r="J75" i="37"/>
  <c r="H75" i="37"/>
  <c r="I74" i="37"/>
  <c r="J74" i="37"/>
  <c r="H74" i="37"/>
  <c r="I58" i="37"/>
  <c r="J58" i="37"/>
  <c r="H58" i="37"/>
  <c r="I57" i="37"/>
  <c r="J57" i="37"/>
  <c r="H57" i="37"/>
  <c r="I56" i="37"/>
  <c r="J56" i="37"/>
  <c r="H56" i="37"/>
  <c r="I55" i="37"/>
  <c r="J55" i="37"/>
  <c r="H55" i="37"/>
  <c r="J54" i="37"/>
  <c r="I54" i="37"/>
  <c r="H54" i="37"/>
  <c r="P57" i="50"/>
  <c r="P56" i="50"/>
  <c r="P55" i="50"/>
  <c r="P54" i="50"/>
  <c r="P53" i="50"/>
  <c r="P52" i="50"/>
  <c r="P51" i="50"/>
  <c r="P50" i="50"/>
  <c r="P49" i="50"/>
  <c r="P48" i="50"/>
  <c r="P47" i="50"/>
  <c r="P45" i="50"/>
  <c r="O57" i="50"/>
  <c r="O56" i="50"/>
  <c r="O55" i="50"/>
  <c r="O54" i="50"/>
  <c r="O53" i="50"/>
  <c r="O52" i="50"/>
  <c r="O51" i="50"/>
  <c r="O50" i="50"/>
  <c r="O49" i="50"/>
  <c r="O48" i="50"/>
  <c r="O47" i="50"/>
  <c r="O45" i="50"/>
  <c r="O59" i="50" s="1"/>
  <c r="N54" i="50"/>
  <c r="N53" i="50"/>
  <c r="P59" i="50"/>
  <c r="N59" i="50"/>
  <c r="N57" i="50"/>
  <c r="N56" i="50"/>
  <c r="N55" i="50"/>
  <c r="N52" i="50"/>
  <c r="N51" i="50"/>
  <c r="N50" i="50"/>
  <c r="N49" i="50"/>
  <c r="N48" i="50"/>
  <c r="N47" i="50"/>
  <c r="N45" i="50"/>
  <c r="P61" i="50"/>
  <c r="O61" i="50"/>
  <c r="N61" i="50"/>
  <c r="O81" i="50"/>
  <c r="N81" i="50"/>
  <c r="M81" i="50"/>
  <c r="O76" i="50"/>
  <c r="N76" i="50"/>
  <c r="M76" i="50"/>
  <c r="O78" i="50"/>
  <c r="N78" i="50"/>
  <c r="M78" i="50"/>
  <c r="O77" i="50"/>
  <c r="N77" i="50"/>
  <c r="M77" i="50"/>
  <c r="J53" i="51" l="1"/>
  <c r="I53" i="51"/>
  <c r="H53" i="51"/>
  <c r="E71" i="37"/>
  <c r="J53" i="37"/>
  <c r="I71" i="37"/>
  <c r="H71" i="37"/>
  <c r="L57" i="50"/>
  <c r="L56" i="50"/>
  <c r="L55" i="50"/>
  <c r="L54" i="50"/>
  <c r="L53" i="50"/>
  <c r="L52" i="50"/>
  <c r="L51" i="50"/>
  <c r="L50" i="50"/>
  <c r="L49" i="50"/>
  <c r="L48" i="50"/>
  <c r="L47" i="50"/>
  <c r="L46" i="50"/>
  <c r="L45" i="50"/>
  <c r="J50" i="51"/>
  <c r="I50" i="51"/>
  <c r="H50" i="51"/>
  <c r="J49" i="51"/>
  <c r="I49" i="51"/>
  <c r="H49" i="51"/>
  <c r="J48" i="51"/>
  <c r="I48" i="51"/>
  <c r="H48" i="51"/>
  <c r="J155" i="37"/>
  <c r="I155" i="37"/>
  <c r="H155" i="37"/>
  <c r="J71" i="37" l="1"/>
  <c r="G71" i="37" s="1"/>
  <c r="H53" i="37"/>
  <c r="I53" i="37"/>
  <c r="J131" i="37"/>
  <c r="J130" i="37"/>
  <c r="J129" i="37"/>
  <c r="J128" i="37"/>
  <c r="J127" i="37"/>
  <c r="J126" i="37"/>
  <c r="J125" i="37"/>
  <c r="J124" i="37"/>
  <c r="J123" i="37"/>
  <c r="J122" i="37"/>
  <c r="J121" i="37"/>
  <c r="J120" i="37"/>
  <c r="I131" i="37"/>
  <c r="I130" i="37"/>
  <c r="I129" i="37"/>
  <c r="I128" i="37"/>
  <c r="I127" i="37"/>
  <c r="I126" i="37"/>
  <c r="I125" i="37"/>
  <c r="I124" i="37"/>
  <c r="I123" i="37"/>
  <c r="I122" i="37"/>
  <c r="I121" i="37"/>
  <c r="I120" i="37"/>
  <c r="H131" i="37"/>
  <c r="H130" i="37"/>
  <c r="H129" i="37"/>
  <c r="H128" i="37"/>
  <c r="H127" i="37"/>
  <c r="H126" i="37"/>
  <c r="H125" i="37"/>
  <c r="H124" i="37"/>
  <c r="H123" i="37"/>
  <c r="H122" i="37"/>
  <c r="H121" i="37"/>
  <c r="H120" i="37"/>
  <c r="J102" i="37"/>
  <c r="J101" i="37"/>
  <c r="J100" i="37"/>
  <c r="J99" i="37"/>
  <c r="J98" i="37"/>
  <c r="J97" i="37"/>
  <c r="J96" i="37"/>
  <c r="J95" i="37"/>
  <c r="J94" i="37"/>
  <c r="J93" i="37"/>
  <c r="J92" i="37"/>
  <c r="J91" i="37"/>
  <c r="J90" i="37"/>
  <c r="I102" i="37"/>
  <c r="I101" i="37"/>
  <c r="I100" i="37"/>
  <c r="I99" i="37"/>
  <c r="I98" i="37"/>
  <c r="I97" i="37"/>
  <c r="I96" i="37"/>
  <c r="I95" i="37"/>
  <c r="I94" i="37"/>
  <c r="I93" i="37"/>
  <c r="I92" i="37"/>
  <c r="I91" i="37"/>
  <c r="I90" i="37"/>
  <c r="H102" i="37"/>
  <c r="H101" i="37"/>
  <c r="H100" i="37"/>
  <c r="H99" i="37"/>
  <c r="H98" i="37"/>
  <c r="H97" i="37"/>
  <c r="H96" i="37"/>
  <c r="H95" i="37"/>
  <c r="H94" i="37"/>
  <c r="H93" i="37"/>
  <c r="H92" i="37"/>
  <c r="H91" i="37"/>
  <c r="H90" i="37"/>
  <c r="H32" i="37"/>
  <c r="H31" i="37"/>
  <c r="I32" i="37"/>
  <c r="I31" i="37"/>
  <c r="J32" i="37"/>
  <c r="J31" i="37"/>
  <c r="J30" i="37"/>
  <c r="J29" i="37"/>
  <c r="J28" i="37"/>
  <c r="I28" i="37"/>
  <c r="I24" i="37" s="1"/>
  <c r="H28" i="37"/>
  <c r="J27" i="37"/>
  <c r="I27" i="37"/>
  <c r="H27" i="37"/>
  <c r="H24" i="37" s="1"/>
  <c r="J161" i="37"/>
  <c r="I161" i="37"/>
  <c r="H161" i="37"/>
  <c r="J158" i="37"/>
  <c r="I158" i="37"/>
  <c r="H158" i="37"/>
  <c r="K71" i="37" l="1"/>
  <c r="K61" i="37" s="1"/>
  <c r="N71" i="37"/>
  <c r="N61" i="37" s="1"/>
  <c r="L71" i="37"/>
  <c r="L61" i="37" s="1"/>
  <c r="M71" i="37"/>
  <c r="M61" i="37" s="1"/>
  <c r="J24" i="37"/>
  <c r="E110" i="37"/>
  <c r="E111" i="37"/>
  <c r="E112" i="37"/>
  <c r="E113" i="37"/>
  <c r="E116" i="37"/>
  <c r="G121" i="37"/>
  <c r="E115" i="37"/>
  <c r="E114" i="37"/>
  <c r="E109" i="37"/>
  <c r="E108" i="37"/>
  <c r="E107" i="37"/>
  <c r="E106" i="37"/>
  <c r="E105" i="37"/>
  <c r="O41" i="37"/>
  <c r="N41" i="37"/>
  <c r="M41" i="37"/>
  <c r="L41" i="37"/>
  <c r="K41" i="37"/>
  <c r="E78" i="37"/>
  <c r="E77" i="37"/>
  <c r="E76" i="37"/>
  <c r="E75" i="37"/>
  <c r="E74" i="37"/>
  <c r="E60" i="37"/>
  <c r="E70" i="37" s="1"/>
  <c r="E59" i="37"/>
  <c r="E69" i="37" s="1"/>
  <c r="E58" i="37"/>
  <c r="E68" i="37" s="1"/>
  <c r="E57" i="37"/>
  <c r="E67" i="37" s="1"/>
  <c r="E56" i="37"/>
  <c r="E66" i="37" s="1"/>
  <c r="E55" i="37"/>
  <c r="E65" i="37" s="1"/>
  <c r="E54" i="37"/>
  <c r="E64" i="37" s="1"/>
  <c r="I116" i="37" l="1"/>
  <c r="H116" i="37"/>
  <c r="L46" i="37"/>
  <c r="M46" i="37"/>
  <c r="N46" i="37"/>
  <c r="O46" i="37"/>
  <c r="K46" i="37"/>
  <c r="K32" i="37" s="1"/>
  <c r="L32" i="37" s="1"/>
  <c r="M32" i="37" s="1"/>
  <c r="N32" i="37" s="1"/>
  <c r="O32" i="37" s="1"/>
  <c r="L36" i="37"/>
  <c r="K36" i="37"/>
  <c r="O39" i="37"/>
  <c r="N39" i="37"/>
  <c r="M39" i="37"/>
  <c r="K39" i="37"/>
  <c r="L39" i="37"/>
  <c r="O38" i="37"/>
  <c r="N38" i="37"/>
  <c r="M38" i="37"/>
  <c r="L38" i="37"/>
  <c r="K38" i="37"/>
  <c r="O37" i="37"/>
  <c r="N37" i="37"/>
  <c r="M37" i="37"/>
  <c r="L37" i="37"/>
  <c r="K37" i="37"/>
  <c r="O40" i="37"/>
  <c r="N40" i="37"/>
  <c r="M40" i="37"/>
  <c r="L40" i="37"/>
  <c r="K40" i="37"/>
  <c r="O36" i="37"/>
  <c r="N36" i="37"/>
  <c r="M36" i="37"/>
  <c r="J106" i="37" l="1"/>
  <c r="J116" i="37"/>
  <c r="G116" i="37" s="1"/>
  <c r="J66" i="37"/>
  <c r="G66" i="37" s="1"/>
  <c r="J67" i="37"/>
  <c r="G67" i="37" s="1"/>
  <c r="J70" i="37"/>
  <c r="G70" i="37" s="1"/>
  <c r="J69" i="37"/>
  <c r="G69" i="37" s="1"/>
  <c r="J68" i="37"/>
  <c r="G68" i="37" s="1"/>
  <c r="H67" i="37"/>
  <c r="H68" i="37"/>
  <c r="H66" i="37"/>
  <c r="H70" i="37"/>
  <c r="H69" i="37"/>
  <c r="I67" i="37"/>
  <c r="I68" i="37"/>
  <c r="I66" i="37"/>
  <c r="I70" i="37"/>
  <c r="I69" i="37"/>
  <c r="K27" i="37"/>
  <c r="L27" i="37" s="1"/>
  <c r="K28" i="37"/>
  <c r="L28" i="37" s="1"/>
  <c r="M28" i="37" s="1"/>
  <c r="N28" i="37" s="1"/>
  <c r="O28" i="37" s="1"/>
  <c r="K30" i="37"/>
  <c r="L30" i="37" s="1"/>
  <c r="M30" i="37" s="1"/>
  <c r="N30" i="37" s="1"/>
  <c r="O30" i="37" s="1"/>
  <c r="K31" i="37"/>
  <c r="L31" i="37" s="1"/>
  <c r="M31" i="37" s="1"/>
  <c r="N31" i="37" s="1"/>
  <c r="O31" i="37" s="1"/>
  <c r="M27" i="37"/>
  <c r="K29" i="37"/>
  <c r="L29" i="37" s="1"/>
  <c r="M29" i="37" s="1"/>
  <c r="N29" i="37" s="1"/>
  <c r="O29" i="37" s="1"/>
  <c r="I6" i="37"/>
  <c r="J6" i="37" s="1"/>
  <c r="K6" i="37" s="1"/>
  <c r="O68" i="37" l="1"/>
  <c r="L68" i="37"/>
  <c r="N68" i="37"/>
  <c r="K68" i="37"/>
  <c r="M68" i="37"/>
  <c r="O70" i="37"/>
  <c r="N70" i="37"/>
  <c r="M70" i="37"/>
  <c r="L70" i="37"/>
  <c r="K70" i="37"/>
  <c r="K69" i="37"/>
  <c r="O69" i="37"/>
  <c r="N69" i="37"/>
  <c r="M69" i="37"/>
  <c r="L69" i="37"/>
  <c r="O67" i="37"/>
  <c r="N67" i="37"/>
  <c r="M67" i="37"/>
  <c r="L67" i="37"/>
  <c r="K67" i="37"/>
  <c r="N27" i="37"/>
  <c r="M24" i="37"/>
  <c r="K24" i="37"/>
  <c r="L24" i="37"/>
  <c r="K9" i="31"/>
  <c r="K8" i="31"/>
  <c r="K7" i="31"/>
  <c r="J9" i="31"/>
  <c r="J8" i="31"/>
  <c r="J7" i="31"/>
  <c r="K59" i="37" l="1"/>
  <c r="K58" i="37"/>
  <c r="K57" i="37"/>
  <c r="K60" i="37"/>
  <c r="L60" i="37"/>
  <c r="L59" i="37"/>
  <c r="L58" i="37"/>
  <c r="L57" i="37"/>
  <c r="M59" i="37"/>
  <c r="M57" i="37"/>
  <c r="M58" i="37"/>
  <c r="M60" i="37"/>
  <c r="O27" i="37"/>
  <c r="O24" i="37" s="1"/>
  <c r="N24" i="37"/>
  <c r="E11" i="42"/>
  <c r="I252" i="47"/>
  <c r="I251" i="47"/>
  <c r="I250" i="47"/>
  <c r="I249" i="47"/>
  <c r="I248" i="47"/>
  <c r="I247" i="47"/>
  <c r="I246" i="47"/>
  <c r="I245" i="47"/>
  <c r="I244" i="47"/>
  <c r="I243" i="47"/>
  <c r="I242" i="47"/>
  <c r="I241" i="47"/>
  <c r="I240" i="47"/>
  <c r="I239" i="47"/>
  <c r="I238" i="47"/>
  <c r="I237" i="47"/>
  <c r="I236" i="47"/>
  <c r="I235" i="47"/>
  <c r="I234" i="47"/>
  <c r="I233" i="47"/>
  <c r="I232" i="47"/>
  <c r="I231" i="47"/>
  <c r="I230" i="47"/>
  <c r="I229" i="47"/>
  <c r="I228" i="47"/>
  <c r="I227" i="47"/>
  <c r="I226" i="47"/>
  <c r="I225" i="47"/>
  <c r="I224" i="47"/>
  <c r="I223" i="47"/>
  <c r="I222" i="47"/>
  <c r="I221" i="47"/>
  <c r="I220" i="47"/>
  <c r="I219" i="47"/>
  <c r="I218" i="47"/>
  <c r="I217" i="47"/>
  <c r="I216" i="47"/>
  <c r="I215" i="47"/>
  <c r="I214" i="47"/>
  <c r="I213" i="47"/>
  <c r="I212" i="47"/>
  <c r="I211" i="47"/>
  <c r="I210" i="47"/>
  <c r="I209" i="47"/>
  <c r="I208" i="47"/>
  <c r="I207" i="47"/>
  <c r="I206" i="47"/>
  <c r="I205" i="47"/>
  <c r="I204" i="47"/>
  <c r="I203" i="47"/>
  <c r="I202" i="47"/>
  <c r="I201" i="47"/>
  <c r="I200" i="47"/>
  <c r="I199" i="47"/>
  <c r="I198" i="47"/>
  <c r="I197" i="47"/>
  <c r="I196" i="47"/>
  <c r="I195" i="47"/>
  <c r="I194" i="47"/>
  <c r="I193" i="47"/>
  <c r="I192" i="47"/>
  <c r="I191" i="47"/>
  <c r="I190" i="47"/>
  <c r="I189" i="47"/>
  <c r="I188" i="47"/>
  <c r="I187" i="47"/>
  <c r="I186" i="47"/>
  <c r="I185" i="47"/>
  <c r="I184" i="47"/>
  <c r="I183" i="47"/>
  <c r="I182" i="47"/>
  <c r="I181" i="47"/>
  <c r="I180" i="47"/>
  <c r="I179" i="47"/>
  <c r="I178" i="47"/>
  <c r="I177" i="47"/>
  <c r="I176" i="47"/>
  <c r="I175" i="47"/>
  <c r="I174" i="47"/>
  <c r="I173" i="47"/>
  <c r="I172" i="47"/>
  <c r="I171" i="47"/>
  <c r="I170" i="47"/>
  <c r="I169" i="47"/>
  <c r="I168" i="47"/>
  <c r="I167" i="47"/>
  <c r="I166" i="47"/>
  <c r="I165" i="47"/>
  <c r="I164" i="47"/>
  <c r="I163" i="47"/>
  <c r="I162" i="47"/>
  <c r="I161" i="47"/>
  <c r="I160" i="47"/>
  <c r="I159" i="47"/>
  <c r="I158" i="47"/>
  <c r="I157" i="47"/>
  <c r="I156" i="47"/>
  <c r="I155" i="47"/>
  <c r="I154" i="47"/>
  <c r="I153" i="47"/>
  <c r="I152" i="47"/>
  <c r="I151" i="47"/>
  <c r="I150" i="47"/>
  <c r="I149" i="47"/>
  <c r="I148" i="47"/>
  <c r="I147" i="47"/>
  <c r="I146" i="47"/>
  <c r="I145" i="47"/>
  <c r="I144" i="47"/>
  <c r="I143" i="47"/>
  <c r="I142" i="47"/>
  <c r="I141" i="47"/>
  <c r="I140" i="47"/>
  <c r="I139" i="47"/>
  <c r="I138" i="47"/>
  <c r="I137" i="47"/>
  <c r="I136" i="47"/>
  <c r="I135" i="47"/>
  <c r="I134" i="47"/>
  <c r="I133" i="47"/>
  <c r="I132" i="47"/>
  <c r="I131" i="47"/>
  <c r="I130" i="47"/>
  <c r="I129" i="47"/>
  <c r="I128" i="47"/>
  <c r="I127" i="47"/>
  <c r="I126" i="47"/>
  <c r="I125" i="47"/>
  <c r="I124" i="47"/>
  <c r="I123" i="47"/>
  <c r="I122" i="47"/>
  <c r="I121" i="47"/>
  <c r="I120" i="47"/>
  <c r="I119" i="47"/>
  <c r="I118" i="47"/>
  <c r="I117" i="47"/>
  <c r="I116" i="47"/>
  <c r="I115" i="47"/>
  <c r="I114" i="47"/>
  <c r="I113" i="47"/>
  <c r="I112" i="47"/>
  <c r="I111" i="47"/>
  <c r="I110" i="47"/>
  <c r="I109" i="47"/>
  <c r="I108" i="47"/>
  <c r="I107" i="47"/>
  <c r="I106" i="47"/>
  <c r="I105" i="47"/>
  <c r="I104" i="47"/>
  <c r="I103" i="47"/>
  <c r="I102" i="47"/>
  <c r="I101" i="47"/>
  <c r="I100" i="47"/>
  <c r="I99" i="47"/>
  <c r="I98" i="47"/>
  <c r="I97" i="47"/>
  <c r="I96" i="47"/>
  <c r="I95" i="47"/>
  <c r="I94" i="47"/>
  <c r="I93" i="47"/>
  <c r="I92" i="47"/>
  <c r="I91" i="47"/>
  <c r="I90" i="47"/>
  <c r="I89" i="47"/>
  <c r="I88" i="47"/>
  <c r="I87" i="47"/>
  <c r="I86" i="47"/>
  <c r="I85" i="47"/>
  <c r="I84" i="47"/>
  <c r="I83" i="47"/>
  <c r="I82" i="47"/>
  <c r="I81" i="47"/>
  <c r="I80" i="47"/>
  <c r="I79" i="47"/>
  <c r="I78" i="47"/>
  <c r="I77" i="47"/>
  <c r="I76" i="47"/>
  <c r="I75" i="47"/>
  <c r="I74" i="47"/>
  <c r="I73" i="47"/>
  <c r="I72" i="47"/>
  <c r="I71" i="47"/>
  <c r="I70" i="47"/>
  <c r="I69" i="47"/>
  <c r="I68" i="47"/>
  <c r="I67" i="47"/>
  <c r="I66" i="47"/>
  <c r="I65" i="47"/>
  <c r="I64" i="47"/>
  <c r="I63" i="47"/>
  <c r="I62" i="47"/>
  <c r="I61" i="47"/>
  <c r="I60" i="47"/>
  <c r="I59" i="47"/>
  <c r="I58" i="47"/>
  <c r="I57" i="47"/>
  <c r="I56" i="47"/>
  <c r="I55" i="47"/>
  <c r="I54" i="47"/>
  <c r="I53" i="47"/>
  <c r="I52" i="47"/>
  <c r="I51" i="47"/>
  <c r="I50" i="47"/>
  <c r="I49" i="47"/>
  <c r="I48" i="47"/>
  <c r="I47" i="47"/>
  <c r="I46" i="47"/>
  <c r="I45" i="47"/>
  <c r="I44" i="47"/>
  <c r="I43" i="47"/>
  <c r="I42" i="47"/>
  <c r="I41" i="47"/>
  <c r="I40" i="47"/>
  <c r="I39" i="47"/>
  <c r="I38" i="47"/>
  <c r="I37" i="47"/>
  <c r="I36" i="47"/>
  <c r="I35" i="47"/>
  <c r="I34" i="47"/>
  <c r="I33" i="47"/>
  <c r="I32" i="47"/>
  <c r="I31" i="47"/>
  <c r="I30" i="47"/>
  <c r="I29" i="47"/>
  <c r="I28" i="47"/>
  <c r="I27" i="47"/>
  <c r="I26" i="47"/>
  <c r="I25" i="47"/>
  <c r="I24" i="47"/>
  <c r="I23" i="47"/>
  <c r="I22" i="47"/>
  <c r="I21" i="47"/>
  <c r="I20" i="47"/>
  <c r="I19" i="47"/>
  <c r="I18" i="47"/>
  <c r="I17" i="47"/>
  <c r="I16" i="47"/>
  <c r="I15" i="47"/>
  <c r="I14" i="47"/>
  <c r="I13" i="47"/>
  <c r="I12" i="47"/>
  <c r="I11" i="47"/>
  <c r="I10" i="47"/>
  <c r="I9" i="47"/>
  <c r="I8" i="47"/>
  <c r="I7" i="47"/>
  <c r="I6" i="47"/>
  <c r="I5" i="47"/>
  <c r="I4" i="47"/>
  <c r="I3" i="47"/>
  <c r="I2" i="47"/>
  <c r="N194" i="46"/>
  <c r="N195" i="46" s="1"/>
  <c r="H13" i="42" s="1"/>
  <c r="H14" i="42" s="1"/>
  <c r="N193" i="46"/>
  <c r="N42" i="46"/>
  <c r="N38" i="46"/>
  <c r="N7" i="46" s="1"/>
  <c r="H7" i="42" s="1"/>
  <c r="N36" i="46"/>
  <c r="N35" i="46"/>
  <c r="M28" i="46"/>
  <c r="M27" i="46"/>
  <c r="M25" i="46"/>
  <c r="M18" i="46"/>
  <c r="M17" i="46"/>
  <c r="M12" i="46"/>
  <c r="M11" i="46"/>
  <c r="M7" i="46"/>
  <c r="H6" i="42" s="1"/>
  <c r="N129" i="45"/>
  <c r="N130" i="45" s="1"/>
  <c r="G13" i="42" s="1"/>
  <c r="G14" i="42" s="1"/>
  <c r="N128" i="45"/>
  <c r="N34" i="45"/>
  <c r="N30" i="45"/>
  <c r="N7" i="45" s="1"/>
  <c r="G7" i="42" s="1"/>
  <c r="N29" i="45"/>
  <c r="M21" i="45"/>
  <c r="M19" i="45"/>
  <c r="M14" i="45"/>
  <c r="M11" i="45"/>
  <c r="M7" i="45"/>
  <c r="L174" i="44"/>
  <c r="L173" i="44"/>
  <c r="L172" i="44"/>
  <c r="I54" i="44"/>
  <c r="H54" i="44"/>
  <c r="G54" i="44"/>
  <c r="I43" i="44"/>
  <c r="H43" i="44"/>
  <c r="G43" i="44"/>
  <c r="L35" i="44"/>
  <c r="L30" i="44"/>
  <c r="K18" i="44"/>
  <c r="K16" i="44"/>
  <c r="K13" i="44"/>
  <c r="K9" i="44"/>
  <c r="K8" i="44"/>
  <c r="K4" i="44" s="1"/>
  <c r="E6" i="42" s="1"/>
  <c r="G8" i="44"/>
  <c r="L4" i="44"/>
  <c r="J5" i="43"/>
  <c r="J4" i="43"/>
  <c r="J3" i="43"/>
  <c r="G26" i="42"/>
  <c r="G25" i="42"/>
  <c r="H20" i="42"/>
  <c r="H27" i="42" s="1"/>
  <c r="G20" i="42"/>
  <c r="G27" i="42" s="1"/>
  <c r="G19" i="42"/>
  <c r="E19" i="42"/>
  <c r="E20" i="42" s="1"/>
  <c r="H15" i="42"/>
  <c r="G15" i="42"/>
  <c r="E15" i="42"/>
  <c r="E13" i="42"/>
  <c r="H12" i="42"/>
  <c r="G12" i="42"/>
  <c r="E12" i="42"/>
  <c r="E14" i="42" s="1"/>
  <c r="H11" i="42"/>
  <c r="G11" i="42"/>
  <c r="H8" i="42"/>
  <c r="G8" i="42"/>
  <c r="E8" i="42"/>
  <c r="E7" i="42"/>
  <c r="G6" i="42"/>
  <c r="O57" i="37" l="1"/>
  <c r="O59" i="37"/>
  <c r="O58" i="37"/>
  <c r="O60" i="37"/>
  <c r="N60" i="37"/>
  <c r="N59" i="37"/>
  <c r="N58" i="37"/>
  <c r="N57" i="37"/>
  <c r="E27" i="42"/>
  <c r="E26" i="42"/>
  <c r="E25" i="42"/>
  <c r="E22" i="42"/>
  <c r="G22" i="42"/>
  <c r="H25" i="42"/>
  <c r="H22" i="42"/>
  <c r="H26" i="42"/>
  <c r="Q46" i="37"/>
  <c r="H29" i="42" l="1"/>
  <c r="H30" i="42"/>
  <c r="G29" i="42"/>
  <c r="G30" i="42"/>
  <c r="E29" i="42"/>
  <c r="E30" i="42"/>
  <c r="N27" i="38"/>
  <c r="M27" i="38"/>
  <c r="L27" i="38"/>
  <c r="K27" i="38"/>
  <c r="J27" i="38"/>
  <c r="G122" i="37"/>
  <c r="K120" i="37"/>
  <c r="K123" i="37"/>
  <c r="L123" i="37" s="1"/>
  <c r="M123" i="37" s="1"/>
  <c r="N123" i="37" s="1"/>
  <c r="O123" i="37" s="1"/>
  <c r="K124" i="37"/>
  <c r="L124" i="37" s="1"/>
  <c r="M124" i="37" s="1"/>
  <c r="N124" i="37" s="1"/>
  <c r="O124" i="37" s="1"/>
  <c r="K125" i="37"/>
  <c r="L125" i="37" s="1"/>
  <c r="M125" i="37" s="1"/>
  <c r="N125" i="37" s="1"/>
  <c r="O125" i="37" s="1"/>
  <c r="K126" i="37"/>
  <c r="L126" i="37" s="1"/>
  <c r="M126" i="37" s="1"/>
  <c r="N126" i="37" s="1"/>
  <c r="O126" i="37" s="1"/>
  <c r="K127" i="37"/>
  <c r="L127" i="37" s="1"/>
  <c r="M127" i="37" s="1"/>
  <c r="N127" i="37" s="1"/>
  <c r="O127" i="37" s="1"/>
  <c r="K128" i="37"/>
  <c r="L128" i="37" s="1"/>
  <c r="M128" i="37" s="1"/>
  <c r="N128" i="37" s="1"/>
  <c r="O128" i="37" s="1"/>
  <c r="K129" i="37"/>
  <c r="L129" i="37" s="1"/>
  <c r="M129" i="37" s="1"/>
  <c r="N129" i="37" s="1"/>
  <c r="O129" i="37" s="1"/>
  <c r="K130" i="37"/>
  <c r="L130" i="37" s="1"/>
  <c r="M130" i="37" s="1"/>
  <c r="N130" i="37" s="1"/>
  <c r="O130" i="37" s="1"/>
  <c r="K131" i="37"/>
  <c r="L131" i="37" s="1"/>
  <c r="M131" i="37" s="1"/>
  <c r="N131" i="37" s="1"/>
  <c r="O131" i="37" s="1"/>
  <c r="H89" i="37"/>
  <c r="K122" i="37" l="1"/>
  <c r="L122" i="37" s="1"/>
  <c r="M122" i="37" s="1"/>
  <c r="N122" i="37" s="1"/>
  <c r="O122" i="37" s="1"/>
  <c r="I89" i="37"/>
  <c r="J89" i="37"/>
  <c r="K121" i="37"/>
  <c r="L121" i="37" s="1"/>
  <c r="M121" i="37" s="1"/>
  <c r="N121" i="37" s="1"/>
  <c r="O121" i="37" s="1"/>
  <c r="I119" i="37"/>
  <c r="H119" i="37"/>
  <c r="H87" i="37" s="1"/>
  <c r="L120" i="37"/>
  <c r="J119" i="37"/>
  <c r="K77" i="37"/>
  <c r="L77" i="37" s="1"/>
  <c r="M77" i="37" s="1"/>
  <c r="N77" i="37" s="1"/>
  <c r="O77" i="37" s="1"/>
  <c r="K76" i="37"/>
  <c r="K75" i="37"/>
  <c r="K74" i="37"/>
  <c r="L74" i="37" s="1"/>
  <c r="M74" i="37" s="1"/>
  <c r="L75" i="37" l="1"/>
  <c r="K16" i="37"/>
  <c r="J87" i="37"/>
  <c r="I87" i="37"/>
  <c r="I10" i="37" s="1"/>
  <c r="H12" i="38" s="1"/>
  <c r="N74" i="37"/>
  <c r="O74" i="37" s="1"/>
  <c r="M81" i="37"/>
  <c r="L76" i="37"/>
  <c r="M76" i="37" s="1"/>
  <c r="N76" i="37" s="1"/>
  <c r="O76" i="37" s="1"/>
  <c r="K17" i="37"/>
  <c r="K78" i="37"/>
  <c r="L78" i="37" s="1"/>
  <c r="M78" i="37" s="1"/>
  <c r="N78" i="37" s="1"/>
  <c r="O78" i="37" s="1"/>
  <c r="J73" i="37"/>
  <c r="J50" i="37" s="1"/>
  <c r="H73" i="37"/>
  <c r="H50" i="37" s="1"/>
  <c r="I73" i="37"/>
  <c r="I50" i="37" s="1"/>
  <c r="K119" i="37"/>
  <c r="H10" i="37"/>
  <c r="G12" i="38" s="1"/>
  <c r="J10" i="37"/>
  <c r="I12" i="38" s="1"/>
  <c r="M120" i="37"/>
  <c r="L119" i="37"/>
  <c r="E16" i="31"/>
  <c r="M75" i="37" l="1"/>
  <c r="L16" i="37"/>
  <c r="L73" i="37"/>
  <c r="M73" i="37"/>
  <c r="I85" i="37"/>
  <c r="I115" i="37"/>
  <c r="J23" i="38"/>
  <c r="J22" i="38"/>
  <c r="L17" i="37"/>
  <c r="K23" i="38" s="1"/>
  <c r="K22" i="38"/>
  <c r="H85" i="37"/>
  <c r="H115" i="37"/>
  <c r="J85" i="37"/>
  <c r="J115" i="37"/>
  <c r="G115" i="37" s="1"/>
  <c r="O115" i="37" s="1"/>
  <c r="K73" i="37"/>
  <c r="N120" i="37"/>
  <c r="O120" i="37" s="1"/>
  <c r="O119" i="37" s="1"/>
  <c r="M119" i="37"/>
  <c r="I65" i="37"/>
  <c r="I109" i="37"/>
  <c r="I106" i="37"/>
  <c r="I105" i="37"/>
  <c r="I107" i="37"/>
  <c r="I114" i="37"/>
  <c r="I112" i="37"/>
  <c r="I108" i="37"/>
  <c r="I111" i="37"/>
  <c r="I113" i="37"/>
  <c r="I110" i="37"/>
  <c r="J114" i="37"/>
  <c r="G114" i="37" s="1"/>
  <c r="O114" i="37" s="1"/>
  <c r="G106" i="37"/>
  <c r="O106" i="37" s="1"/>
  <c r="J111" i="37"/>
  <c r="G111" i="37" s="1"/>
  <c r="O111" i="37" s="1"/>
  <c r="J112" i="37"/>
  <c r="G112" i="37" s="1"/>
  <c r="O112" i="37" s="1"/>
  <c r="J108" i="37"/>
  <c r="G108" i="37" s="1"/>
  <c r="O108" i="37" s="1"/>
  <c r="J109" i="37"/>
  <c r="G109" i="37" s="1"/>
  <c r="O109" i="37" s="1"/>
  <c r="J113" i="37"/>
  <c r="G113" i="37" s="1"/>
  <c r="O113" i="37" s="1"/>
  <c r="J105" i="37"/>
  <c r="J107" i="37"/>
  <c r="G107" i="37" s="1"/>
  <c r="O107" i="37" s="1"/>
  <c r="J110" i="37"/>
  <c r="G110" i="37" s="1"/>
  <c r="O110" i="37" s="1"/>
  <c r="H83" i="37"/>
  <c r="H112" i="37"/>
  <c r="H108" i="37"/>
  <c r="H110" i="37"/>
  <c r="H109" i="37"/>
  <c r="H105" i="37"/>
  <c r="H107" i="37"/>
  <c r="H106" i="37"/>
  <c r="H111" i="37"/>
  <c r="H113" i="37"/>
  <c r="H114" i="37"/>
  <c r="H84" i="37"/>
  <c r="H65" i="37"/>
  <c r="I64" i="37"/>
  <c r="H82" i="37"/>
  <c r="H7" i="37"/>
  <c r="G6" i="38" s="1"/>
  <c r="H64" i="37"/>
  <c r="I7" i="37"/>
  <c r="H6" i="38" s="1"/>
  <c r="H13" i="38" s="1"/>
  <c r="H81" i="37"/>
  <c r="J82" i="37"/>
  <c r="J84" i="37"/>
  <c r="J83" i="37"/>
  <c r="J81" i="37"/>
  <c r="I82" i="37"/>
  <c r="I81" i="37"/>
  <c r="I84" i="37"/>
  <c r="I83" i="37"/>
  <c r="O66" i="37"/>
  <c r="O56" i="37" s="1"/>
  <c r="J65" i="37"/>
  <c r="J64" i="37"/>
  <c r="G64" i="37" s="1"/>
  <c r="O64" i="37" s="1"/>
  <c r="O54" i="37" s="1"/>
  <c r="J7" i="37"/>
  <c r="I6" i="38" s="1"/>
  <c r="I13" i="38" s="1"/>
  <c r="M16" i="37" l="1"/>
  <c r="N75" i="37"/>
  <c r="G105" i="37"/>
  <c r="O105" i="37" s="1"/>
  <c r="G65" i="37"/>
  <c r="O65" i="37" s="1"/>
  <c r="O55" i="37" s="1"/>
  <c r="O53" i="37" s="1"/>
  <c r="I7" i="38"/>
  <c r="G13" i="38"/>
  <c r="N115" i="37"/>
  <c r="M115" i="37"/>
  <c r="L115" i="37"/>
  <c r="L100" i="37" s="1"/>
  <c r="K115" i="37"/>
  <c r="H7" i="38"/>
  <c r="K85" i="37"/>
  <c r="K100" i="37"/>
  <c r="L85" i="37"/>
  <c r="N119" i="37"/>
  <c r="N113" i="37"/>
  <c r="M113" i="37"/>
  <c r="L113" i="37"/>
  <c r="K113" i="37"/>
  <c r="K98" i="37" s="1"/>
  <c r="N109" i="37"/>
  <c r="M109" i="37"/>
  <c r="L109" i="37"/>
  <c r="L94" i="37" s="1"/>
  <c r="K109" i="37"/>
  <c r="K94" i="37" s="1"/>
  <c r="L98" i="37"/>
  <c r="M108" i="37"/>
  <c r="L108" i="37"/>
  <c r="L93" i="37" s="1"/>
  <c r="K108" i="37"/>
  <c r="K93" i="37" s="1"/>
  <c r="N108" i="37"/>
  <c r="K105" i="37"/>
  <c r="K90" i="37" s="1"/>
  <c r="N111" i="37"/>
  <c r="M111" i="37"/>
  <c r="L111" i="37"/>
  <c r="L96" i="37" s="1"/>
  <c r="K111" i="37"/>
  <c r="K96" i="37" s="1"/>
  <c r="M110" i="37"/>
  <c r="K110" i="37"/>
  <c r="K95" i="37" s="1"/>
  <c r="N110" i="37"/>
  <c r="L110" i="37"/>
  <c r="L95" i="37" s="1"/>
  <c r="N106" i="37"/>
  <c r="M106" i="37"/>
  <c r="L106" i="37"/>
  <c r="L91" i="37" s="1"/>
  <c r="K106" i="37"/>
  <c r="K91" i="37" s="1"/>
  <c r="K112" i="37"/>
  <c r="K97" i="37" s="1"/>
  <c r="N112" i="37"/>
  <c r="M112" i="37"/>
  <c r="L112" i="37"/>
  <c r="L97" i="37" s="1"/>
  <c r="L107" i="37"/>
  <c r="L92" i="37" s="1"/>
  <c r="K107" i="37"/>
  <c r="K92" i="37" s="1"/>
  <c r="N107" i="37"/>
  <c r="M107" i="37"/>
  <c r="N114" i="37"/>
  <c r="M114" i="37"/>
  <c r="L114" i="37"/>
  <c r="L99" i="37" s="1"/>
  <c r="K114" i="37"/>
  <c r="K99" i="37" s="1"/>
  <c r="K81" i="37"/>
  <c r="K84" i="37"/>
  <c r="K83" i="37"/>
  <c r="K82" i="37"/>
  <c r="L81" i="37"/>
  <c r="L83" i="37"/>
  <c r="L84" i="37"/>
  <c r="L82" i="37"/>
  <c r="L7" i="37"/>
  <c r="K6" i="38" s="1"/>
  <c r="N64" i="37"/>
  <c r="N54" i="37" s="1"/>
  <c r="M64" i="37"/>
  <c r="M54" i="37" s="1"/>
  <c r="L64" i="37"/>
  <c r="L54" i="37" s="1"/>
  <c r="K64" i="37"/>
  <c r="K54" i="37" s="1"/>
  <c r="N65" i="37"/>
  <c r="N55" i="37" s="1"/>
  <c r="M65" i="37"/>
  <c r="M55" i="37" s="1"/>
  <c r="L65" i="37"/>
  <c r="L55" i="37" s="1"/>
  <c r="K65" i="37"/>
  <c r="K55" i="37" s="1"/>
  <c r="K7" i="37"/>
  <c r="J6" i="38" s="1"/>
  <c r="N66" i="37"/>
  <c r="N56" i="37" s="1"/>
  <c r="M66" i="37"/>
  <c r="M56" i="37" s="1"/>
  <c r="L66" i="37"/>
  <c r="L56" i="37" s="1"/>
  <c r="K66" i="37"/>
  <c r="K56" i="37" s="1"/>
  <c r="F146" i="37"/>
  <c r="O146" i="37" s="1"/>
  <c r="F147" i="37"/>
  <c r="O147" i="37" s="1"/>
  <c r="F148" i="37"/>
  <c r="O148" i="37" s="1"/>
  <c r="F149" i="37"/>
  <c r="O149" i="37" s="1"/>
  <c r="F150" i="37"/>
  <c r="O150" i="37" s="1"/>
  <c r="E147" i="37"/>
  <c r="E148" i="37" s="1"/>
  <c r="E149" i="37" s="1"/>
  <c r="E150" i="37" s="1"/>
  <c r="I104" i="37"/>
  <c r="I8" i="37"/>
  <c r="H156" i="37"/>
  <c r="H157" i="37" s="1"/>
  <c r="L6" i="37"/>
  <c r="M6" i="37" s="1"/>
  <c r="N6" i="37" s="1"/>
  <c r="O6" i="37" s="1"/>
  <c r="E28" i="33"/>
  <c r="E30" i="33" s="1"/>
  <c r="L10" i="33"/>
  <c r="F8" i="33"/>
  <c r="F9" i="33" s="1"/>
  <c r="F10" i="33" s="1"/>
  <c r="L7" i="33"/>
  <c r="E28" i="31"/>
  <c r="E30" i="31" s="1"/>
  <c r="O75" i="37" l="1"/>
  <c r="N16" i="37"/>
  <c r="N73" i="37"/>
  <c r="M17" i="37"/>
  <c r="L23" i="38" s="1"/>
  <c r="L22" i="38"/>
  <c r="K53" i="37"/>
  <c r="L53" i="37"/>
  <c r="M53" i="37"/>
  <c r="N53" i="37"/>
  <c r="M105" i="37"/>
  <c r="N105" i="37"/>
  <c r="L105" i="37"/>
  <c r="L90" i="37" s="1"/>
  <c r="L89" i="37" s="1"/>
  <c r="L87" i="37" s="1"/>
  <c r="L10" i="37" s="1"/>
  <c r="K12" i="38" s="1"/>
  <c r="K13" i="38" s="1"/>
  <c r="O94" i="37"/>
  <c r="O100" i="37"/>
  <c r="O91" i="37"/>
  <c r="O7" i="37"/>
  <c r="O95" i="37"/>
  <c r="O93" i="37"/>
  <c r="O96" i="37"/>
  <c r="O98" i="37"/>
  <c r="O92" i="37"/>
  <c r="O97" i="37"/>
  <c r="O99" i="37"/>
  <c r="O90" i="37"/>
  <c r="O84" i="37"/>
  <c r="O81" i="37"/>
  <c r="O85" i="37"/>
  <c r="O83" i="37"/>
  <c r="O82" i="37"/>
  <c r="O151" i="37"/>
  <c r="O133" i="37"/>
  <c r="I9" i="37"/>
  <c r="H8" i="38"/>
  <c r="J7" i="38"/>
  <c r="M85" i="37"/>
  <c r="M100" i="37"/>
  <c r="K7" i="38"/>
  <c r="K89" i="37"/>
  <c r="K87" i="37" s="1"/>
  <c r="K10" i="37" s="1"/>
  <c r="J12" i="38" s="1"/>
  <c r="J13" i="38" s="1"/>
  <c r="M93" i="37"/>
  <c r="M99" i="37"/>
  <c r="M91" i="37"/>
  <c r="M94" i="37"/>
  <c r="M97" i="37"/>
  <c r="M92" i="37"/>
  <c r="M96" i="37"/>
  <c r="M95" i="37"/>
  <c r="M98" i="37"/>
  <c r="M90" i="37"/>
  <c r="M84" i="37"/>
  <c r="M83" i="37"/>
  <c r="M82" i="37"/>
  <c r="M7" i="37"/>
  <c r="L6" i="38" s="1"/>
  <c r="M146" i="37"/>
  <c r="J104" i="37"/>
  <c r="H164" i="37"/>
  <c r="J88" i="37"/>
  <c r="J156" i="37"/>
  <c r="G156" i="37" s="1"/>
  <c r="H8" i="37"/>
  <c r="K146" i="37"/>
  <c r="K151" i="37" s="1"/>
  <c r="N146" i="37"/>
  <c r="I164" i="37"/>
  <c r="J164" i="37"/>
  <c r="H104" i="37"/>
  <c r="I156" i="37"/>
  <c r="I157" i="37" s="1"/>
  <c r="H133" i="37"/>
  <c r="I162" i="37"/>
  <c r="I163" i="37" s="1"/>
  <c r="I159" i="37"/>
  <c r="I160" i="37" s="1"/>
  <c r="I51" i="37"/>
  <c r="L146" i="37"/>
  <c r="E10" i="33"/>
  <c r="E7" i="33"/>
  <c r="E12" i="33" s="1"/>
  <c r="E33" i="33" s="1"/>
  <c r="D7" i="33"/>
  <c r="L9" i="33"/>
  <c r="E9" i="33" s="1"/>
  <c r="L8" i="33"/>
  <c r="E8" i="33" s="1"/>
  <c r="D10" i="33"/>
  <c r="M22" i="38" l="1"/>
  <c r="N17" i="37"/>
  <c r="M23" i="38" s="1"/>
  <c r="O16" i="37"/>
  <c r="O73" i="37"/>
  <c r="I11" i="37"/>
  <c r="I55" i="51" s="1"/>
  <c r="I54" i="51"/>
  <c r="O89" i="37"/>
  <c r="O104" i="37" s="1"/>
  <c r="O50" i="37"/>
  <c r="K156" i="37"/>
  <c r="K157" i="37" s="1"/>
  <c r="O156" i="37"/>
  <c r="H9" i="37"/>
  <c r="G8" i="38"/>
  <c r="H9" i="38"/>
  <c r="H10" i="38"/>
  <c r="H10" i="33"/>
  <c r="N85" i="37"/>
  <c r="N100" i="37"/>
  <c r="L7" i="38"/>
  <c r="M89" i="37"/>
  <c r="M87" i="37" s="1"/>
  <c r="M10" i="37" s="1"/>
  <c r="L12" i="38" s="1"/>
  <c r="L13" i="38" s="1"/>
  <c r="J51" i="37"/>
  <c r="J8" i="37"/>
  <c r="N96" i="37"/>
  <c r="N99" i="37"/>
  <c r="N94" i="37"/>
  <c r="N97" i="37"/>
  <c r="N92" i="37"/>
  <c r="N91" i="37"/>
  <c r="N95" i="37"/>
  <c r="N98" i="37"/>
  <c r="N90" i="37"/>
  <c r="N93" i="37"/>
  <c r="H162" i="37"/>
  <c r="H163" i="37" s="1"/>
  <c r="H159" i="37"/>
  <c r="H160" i="37" s="1"/>
  <c r="H51" i="37"/>
  <c r="N84" i="37"/>
  <c r="N83" i="37"/>
  <c r="N81" i="37"/>
  <c r="N82" i="37"/>
  <c r="J162" i="37"/>
  <c r="J159" i="37"/>
  <c r="G159" i="37" s="1"/>
  <c r="O159" i="37" s="1"/>
  <c r="O160" i="37" s="1"/>
  <c r="N6" i="38"/>
  <c r="N7" i="37"/>
  <c r="M6" i="38" s="1"/>
  <c r="L156" i="37"/>
  <c r="M156" i="37"/>
  <c r="J157" i="37"/>
  <c r="N156" i="37"/>
  <c r="N157" i="37" s="1"/>
  <c r="J133" i="37"/>
  <c r="I165" i="37"/>
  <c r="J165" i="37"/>
  <c r="I133" i="37"/>
  <c r="H7" i="33"/>
  <c r="H12" i="33" s="1"/>
  <c r="E14" i="33" s="1"/>
  <c r="D12" i="33"/>
  <c r="D8" i="33"/>
  <c r="H8" i="33" s="1"/>
  <c r="D9" i="33"/>
  <c r="H9" i="33" s="1"/>
  <c r="O17" i="37" l="1"/>
  <c r="N23" i="38" s="1"/>
  <c r="N22" i="38"/>
  <c r="H11" i="37"/>
  <c r="H55" i="51" s="1"/>
  <c r="H54" i="51"/>
  <c r="O87" i="37"/>
  <c r="O158" i="37"/>
  <c r="O8" i="37"/>
  <c r="O9" i="37" s="1"/>
  <c r="O51" i="37"/>
  <c r="O88" i="37"/>
  <c r="O10" i="37"/>
  <c r="N12" i="38" s="1"/>
  <c r="N13" i="38" s="1"/>
  <c r="O157" i="37"/>
  <c r="O155" i="37"/>
  <c r="K155" i="37"/>
  <c r="J9" i="37"/>
  <c r="I8" i="38"/>
  <c r="H14" i="38"/>
  <c r="H15" i="38" s="1"/>
  <c r="H11" i="38"/>
  <c r="G9" i="38"/>
  <c r="G10" i="38"/>
  <c r="N7" i="38"/>
  <c r="M7" i="38"/>
  <c r="N89" i="37"/>
  <c r="N87" i="37" s="1"/>
  <c r="N10" i="37" s="1"/>
  <c r="M12" i="38" s="1"/>
  <c r="M13" i="38" s="1"/>
  <c r="L157" i="37"/>
  <c r="L155" i="37"/>
  <c r="M157" i="37"/>
  <c r="M155" i="37"/>
  <c r="N155" i="37"/>
  <c r="J160" i="37"/>
  <c r="G162" i="37"/>
  <c r="O162" i="37" s="1"/>
  <c r="O163" i="37" s="1"/>
  <c r="J163" i="37"/>
  <c r="K104" i="37"/>
  <c r="L104" i="37"/>
  <c r="H88" i="37"/>
  <c r="I88" i="37"/>
  <c r="K50" i="37"/>
  <c r="M159" i="37"/>
  <c r="M160" i="37" s="1"/>
  <c r="L159" i="37"/>
  <c r="L160" i="37" s="1"/>
  <c r="K159" i="37"/>
  <c r="K160" i="37" s="1"/>
  <c r="N159" i="37"/>
  <c r="N160" i="37" s="1"/>
  <c r="E32" i="33"/>
  <c r="E15" i="33"/>
  <c r="E17" i="33" s="1"/>
  <c r="E21" i="33" s="1"/>
  <c r="E22" i="33" s="1"/>
  <c r="E25" i="33" s="1"/>
  <c r="J11" i="37" l="1"/>
  <c r="J55" i="51" s="1"/>
  <c r="J54" i="51"/>
  <c r="O11" i="37"/>
  <c r="O161" i="37"/>
  <c r="O164" i="37" s="1"/>
  <c r="I9" i="38"/>
  <c r="I10" i="38"/>
  <c r="G14" i="38"/>
  <c r="G15" i="38" s="1"/>
  <c r="G11" i="38"/>
  <c r="K8" i="37"/>
  <c r="K158" i="37"/>
  <c r="K162" i="37"/>
  <c r="K163" i="37" s="1"/>
  <c r="M162" i="37"/>
  <c r="M163" i="37" s="1"/>
  <c r="L162" i="37"/>
  <c r="L163" i="37" s="1"/>
  <c r="N162" i="37"/>
  <c r="N163" i="37" s="1"/>
  <c r="L50" i="37"/>
  <c r="K51" i="37"/>
  <c r="E35" i="33"/>
  <c r="O12" i="37" l="1"/>
  <c r="O13" i="37" s="1"/>
  <c r="I14" i="38"/>
  <c r="I15" i="38" s="1"/>
  <c r="I11" i="38"/>
  <c r="K9" i="37"/>
  <c r="K11" i="37" s="1"/>
  <c r="K12" i="37" s="1"/>
  <c r="J8" i="38"/>
  <c r="K161" i="37"/>
  <c r="K164" i="37" s="1"/>
  <c r="K165" i="37" s="1"/>
  <c r="K18" i="37" s="1"/>
  <c r="J24" i="38" s="1"/>
  <c r="L158" i="37"/>
  <c r="L161" i="37"/>
  <c r="L51" i="37"/>
  <c r="L8" i="37"/>
  <c r="M50" i="37"/>
  <c r="N104" i="37"/>
  <c r="M104" i="37"/>
  <c r="K13" i="37" l="1"/>
  <c r="J16" i="38"/>
  <c r="L9" i="37"/>
  <c r="L11" i="37" s="1"/>
  <c r="L12" i="37" s="1"/>
  <c r="K8" i="38"/>
  <c r="J9" i="38"/>
  <c r="J10" i="38"/>
  <c r="K19" i="37"/>
  <c r="M8" i="37"/>
  <c r="M161" i="37"/>
  <c r="M158" i="37"/>
  <c r="L164" i="37"/>
  <c r="L165" i="37" s="1"/>
  <c r="L18" i="37" s="1"/>
  <c r="K24" i="38" s="1"/>
  <c r="N50" i="37"/>
  <c r="M51" i="37"/>
  <c r="L13" i="37" l="1"/>
  <c r="L19" i="37" s="1"/>
  <c r="K16" i="38"/>
  <c r="K9" i="38"/>
  <c r="K10" i="38"/>
  <c r="J14" i="38"/>
  <c r="J11" i="38"/>
  <c r="M9" i="37"/>
  <c r="M11" i="37" s="1"/>
  <c r="M12" i="37" s="1"/>
  <c r="L8" i="38"/>
  <c r="N8" i="37"/>
  <c r="N161" i="37"/>
  <c r="N158" i="37"/>
  <c r="M164" i="37"/>
  <c r="M165" i="37" s="1"/>
  <c r="M18" i="37" s="1"/>
  <c r="L24" i="38" s="1"/>
  <c r="N51" i="37"/>
  <c r="M13" i="37" l="1"/>
  <c r="M19" i="37" s="1"/>
  <c r="L16" i="38"/>
  <c r="J18" i="38"/>
  <c r="J25" i="38" s="1"/>
  <c r="J15" i="38"/>
  <c r="N9" i="37"/>
  <c r="N11" i="37" s="1"/>
  <c r="N12" i="37" s="1"/>
  <c r="M8" i="38"/>
  <c r="K14" i="38"/>
  <c r="K17" i="38" s="1"/>
  <c r="K11" i="38"/>
  <c r="L9" i="38"/>
  <c r="L10" i="38"/>
  <c r="J17" i="38"/>
  <c r="N164" i="37"/>
  <c r="N165" i="37" l="1"/>
  <c r="N18" i="37" s="1"/>
  <c r="M24" i="38" s="1"/>
  <c r="O165" i="37"/>
  <c r="O18" i="37" s="1"/>
  <c r="O19" i="37" s="1"/>
  <c r="M9" i="38"/>
  <c r="M10" i="38"/>
  <c r="N13" i="37"/>
  <c r="N19" i="37" s="1"/>
  <c r="M16" i="38"/>
  <c r="N8" i="38"/>
  <c r="K18" i="38"/>
  <c r="K25" i="38" s="1"/>
  <c r="K15" i="38"/>
  <c r="L14" i="38"/>
  <c r="L17" i="38" s="1"/>
  <c r="L11" i="38"/>
  <c r="N16" i="38" l="1"/>
  <c r="N24" i="38"/>
  <c r="P165" i="37"/>
  <c r="O24" i="38" s="1"/>
  <c r="N9" i="38"/>
  <c r="N10" i="38"/>
  <c r="L18" i="38"/>
  <c r="L25" i="38" s="1"/>
  <c r="L15" i="38"/>
  <c r="M14" i="38"/>
  <c r="M17" i="38" s="1"/>
  <c r="M11" i="38"/>
  <c r="N147" i="37"/>
  <c r="M147" i="37"/>
  <c r="L147" i="37"/>
  <c r="L151" i="37" s="1"/>
  <c r="N14" i="38" l="1"/>
  <c r="N11" i="38"/>
  <c r="M18" i="38"/>
  <c r="M25" i="38" s="1"/>
  <c r="M15" i="38"/>
  <c r="N148" i="37"/>
  <c r="M148" i="37"/>
  <c r="M151" i="37" s="1"/>
  <c r="K133" i="37"/>
  <c r="N18" i="38" l="1"/>
  <c r="N15" i="38"/>
  <c r="N17" i="38"/>
  <c r="K88" i="37"/>
  <c r="L133" i="37"/>
  <c r="N149" i="37"/>
  <c r="N151" i="37" s="1"/>
  <c r="O18" i="38" l="1"/>
  <c r="O25" i="38" s="1"/>
  <c r="N25" i="38"/>
  <c r="M133" i="37"/>
  <c r="L88" i="37"/>
  <c r="N133" i="37" l="1"/>
  <c r="M88" i="37"/>
  <c r="N88" i="37" l="1"/>
  <c r="L9" i="31" l="1"/>
  <c r="D9" i="31" s="1"/>
  <c r="L8" i="31"/>
  <c r="D8" i="31" s="1"/>
  <c r="E8" i="31" l="1"/>
  <c r="H8" i="31" s="1"/>
  <c r="E9" i="31"/>
  <c r="H9" i="31" s="1"/>
  <c r="L7" i="31" l="1"/>
  <c r="E7" i="31" s="1"/>
  <c r="E12" i="31" s="1"/>
  <c r="E33" i="31" s="1"/>
  <c r="D7" i="31" l="1"/>
  <c r="D12" i="31" s="1"/>
  <c r="H7" i="31"/>
  <c r="H12" i="31" s="1"/>
  <c r="E14" i="31" s="1"/>
  <c r="E32" i="31" l="1"/>
  <c r="E15" i="31"/>
  <c r="E17" i="31" s="1"/>
  <c r="E21" i="31" s="1"/>
  <c r="E22" i="31" s="1"/>
  <c r="E25" i="31" s="1"/>
  <c r="E35" i="31" s="1"/>
  <c r="F31" i="38" s="1"/>
  <c r="M28" i="38" l="1"/>
  <c r="M29" i="38" s="1"/>
  <c r="J28" i="38"/>
  <c r="J29" i="38" s="1"/>
  <c r="K28" i="38"/>
  <c r="K29" i="38" s="1"/>
  <c r="L28" i="38"/>
  <c r="L29" i="38" s="1"/>
  <c r="N28" i="38"/>
  <c r="N29" i="38" s="1"/>
  <c r="F35" i="38" s="1"/>
  <c r="F34" i="38" s="1"/>
  <c r="F38" i="38" s="1"/>
  <c r="F41" i="38" s="1"/>
  <c r="F48" i="38" s="1"/>
  <c r="F36" i="38"/>
</calcChain>
</file>

<file path=xl/comments1.xml><?xml version="1.0" encoding="utf-8"?>
<comments xmlns="http://schemas.openxmlformats.org/spreadsheetml/2006/main">
  <authors>
    <author>admin</author>
  </authors>
  <commentList>
    <comment ref="E19" authorId="0" shapeId="0">
      <text>
        <r>
          <rPr>
            <b/>
            <sz val="9"/>
            <color indexed="81"/>
            <rFont val="Tahoma"/>
            <charset val="1"/>
          </rPr>
          <t xml:space="preserve">bloomberg
</t>
        </r>
      </text>
    </comment>
  </commentList>
</comments>
</file>

<file path=xl/comments2.xml><?xml version="1.0" encoding="utf-8"?>
<comments xmlns="http://schemas.openxmlformats.org/spreadsheetml/2006/main">
  <authors>
    <author>만든 이</author>
  </authors>
  <commentList>
    <comment ref="E19" authorId="0" shapeId="0">
      <text>
        <r>
          <rPr>
            <b/>
            <sz val="9"/>
            <color indexed="81"/>
            <rFont val="Tahoma"/>
            <family val="2"/>
          </rPr>
          <t>16264300</t>
        </r>
      </text>
    </comment>
  </commentList>
</comments>
</file>

<file path=xl/sharedStrings.xml><?xml version="1.0" encoding="utf-8"?>
<sst xmlns="http://schemas.openxmlformats.org/spreadsheetml/2006/main" count="14924" uniqueCount="6097">
  <si>
    <t>주석</t>
  </si>
  <si>
    <t>자산</t>
  </si>
  <si>
    <t>-</t>
  </si>
  <si>
    <t>자산총계</t>
  </si>
  <si>
    <t>부채</t>
  </si>
  <si>
    <t>부채총계</t>
  </si>
  <si>
    <t>자본</t>
  </si>
  <si>
    <t>자본총계</t>
  </si>
  <si>
    <t>매출액</t>
  </si>
  <si>
    <t>매출총이익</t>
  </si>
  <si>
    <t>영업이익</t>
  </si>
  <si>
    <t>당기순이익</t>
  </si>
  <si>
    <t>(단위: 원)</t>
  </si>
  <si>
    <t>8,23</t>
  </si>
  <si>
    <t>연 결 재 무 상 태 표</t>
  </si>
  <si>
    <t>주식회사 셀트리온 및 종속기업들</t>
  </si>
  <si>
    <t>과목</t>
  </si>
  <si>
    <t>유동자산</t>
  </si>
  <si>
    <t> 현금및현금성자산</t>
  </si>
  <si>
    <t> 단기금융자산</t>
  </si>
  <si>
    <t> 매출채권</t>
  </si>
  <si>
    <t> 기타수취채권</t>
  </si>
  <si>
    <t> 재고자산</t>
  </si>
  <si>
    <t> 당기법인세자산</t>
  </si>
  <si>
    <t> 기타유동자산</t>
  </si>
  <si>
    <t>비유동자산</t>
  </si>
  <si>
    <t> 장기금융자산</t>
  </si>
  <si>
    <t>5,6,8</t>
  </si>
  <si>
    <t> 장기매출채권</t>
  </si>
  <si>
    <t>5,6,9</t>
  </si>
  <si>
    <t> 장기기타수취채권</t>
  </si>
  <si>
    <t>5,6,9,34</t>
  </si>
  <si>
    <t> 관계기업투자</t>
  </si>
  <si>
    <t> 유형자산</t>
  </si>
  <si>
    <t> 무형자산</t>
  </si>
  <si>
    <t> 이연법인세자산</t>
  </si>
  <si>
    <t> 기타비유동자산</t>
  </si>
  <si>
    <t>유동부채</t>
  </si>
  <si>
    <t> 단기금융부채</t>
  </si>
  <si>
    <t>5,6,16</t>
  </si>
  <si>
    <t> 매입채무</t>
  </si>
  <si>
    <t>5,6,15</t>
  </si>
  <si>
    <t> 기타지급채무</t>
  </si>
  <si>
    <t>5,6,15,34</t>
  </si>
  <si>
    <t> 당기법인세부채</t>
  </si>
  <si>
    <t> 충당부채</t>
  </si>
  <si>
    <t> 기타유동부채</t>
  </si>
  <si>
    <t>18,19</t>
  </si>
  <si>
    <t>비유동부채</t>
  </si>
  <si>
    <t> 장기금융부채</t>
  </si>
  <si>
    <t> 장기기타지급채무</t>
  </si>
  <si>
    <t>5,6,15,19</t>
  </si>
  <si>
    <t> 기타비유동부채</t>
  </si>
  <si>
    <t>지배기업소유주지분</t>
  </si>
  <si>
    <t> 자본금</t>
  </si>
  <si>
    <t>1,21</t>
  </si>
  <si>
    <t> 주식발행초과금</t>
  </si>
  <si>
    <t> 이익잉여금</t>
  </si>
  <si>
    <t> 기타포괄손익누계액</t>
  </si>
  <si>
    <t> 기타자본항목</t>
  </si>
  <si>
    <t>비지배지분</t>
  </si>
  <si>
    <t>부채와자본총계</t>
  </si>
  <si>
    <t>별첨 주석은 본 연결재무제표의 일부입니다.</t>
  </si>
  <si>
    <t>                                   연 결 손 익 계 산 서</t>
  </si>
  <si>
    <t>25,33,34</t>
  </si>
  <si>
    <t>매출원가</t>
  </si>
  <si>
    <t>25,29,34</t>
  </si>
  <si>
    <t> 판매비와관리비</t>
  </si>
  <si>
    <t>26,29,34</t>
  </si>
  <si>
    <t> 기타수익</t>
  </si>
  <si>
    <t>27,34</t>
  </si>
  <si>
    <t> 기타비용</t>
  </si>
  <si>
    <t> 금융수익</t>
  </si>
  <si>
    <t>28,34</t>
  </si>
  <si>
    <t> 금융비용</t>
  </si>
  <si>
    <t> 관계기업에 대한 지분법손익</t>
  </si>
  <si>
    <t>법인세비용차감전순이익</t>
  </si>
  <si>
    <t>법인세비용</t>
  </si>
  <si>
    <t> 지배기업소유주지분</t>
  </si>
  <si>
    <t> 비지배지분</t>
  </si>
  <si>
    <t>주당이익</t>
  </si>
  <si>
    <t> 기본주당이익</t>
  </si>
  <si>
    <t> 희석주당이익</t>
  </si>
  <si>
    <t> 매도가능금융자산평가손익</t>
  </si>
  <si>
    <t> 지분법자본변동</t>
  </si>
  <si>
    <t>영업활동으로 인한 현금흐름</t>
  </si>
  <si>
    <t>투자활동으로 인한 현금흐름</t>
  </si>
  <si>
    <t>재무활동으로 인한 현금흐름</t>
  </si>
  <si>
    <t>　-</t>
  </si>
  <si>
    <t>  별첨 주석은 본 연결재무제표의 일부입니다.</t>
  </si>
  <si>
    <t>                               연 결 포 괄 손 익 계 산 서</t>
  </si>
  <si>
    <t>기타포괄손익</t>
  </si>
  <si>
    <t>후속적으로 당기손익으로 재분류될 수 있는 항목</t>
  </si>
  <si>
    <t> 해외사업환산손익</t>
  </si>
  <si>
    <t> 기타포괄손익 관련 법인세효과</t>
  </si>
  <si>
    <t>세후총포괄이익</t>
  </si>
  <si>
    <t>                                         연 결 자 본 변 동 표</t>
  </si>
  <si>
    <t>자본금</t>
  </si>
  <si>
    <t>주식발행</t>
  </si>
  <si>
    <t>초과금</t>
  </si>
  <si>
    <t>이익잉여금</t>
  </si>
  <si>
    <t>기타포괄</t>
  </si>
  <si>
    <t>손익누계액</t>
  </si>
  <si>
    <t>기타자본</t>
  </si>
  <si>
    <t>총계</t>
  </si>
  <si>
    <t>총포괄이익:</t>
  </si>
  <si>
    <t> 당기순이익</t>
  </si>
  <si>
    <t>자본에 직접 반영된 소유주와의 거래:</t>
  </si>
  <si>
    <t> 주식배당</t>
  </si>
  <si>
    <t> 주식선택권 행사 및 취소</t>
  </si>
  <si>
    <t> 주식선택권 인식</t>
  </si>
  <si>
    <t> 자기주식 매입</t>
  </si>
  <si>
    <t> 종속기업지분율 변동 등에 따른 변동</t>
  </si>
  <si>
    <t> 연결범위변동으로 인한 증감</t>
  </si>
  <si>
    <t>                                         연 결 현 금 흐 름 표</t>
  </si>
  <si>
    <t> 영업으로부터 창출된 현금</t>
  </si>
  <si>
    <t> 법인세의 납부</t>
  </si>
  <si>
    <t> 투자활동으로 인한 현금유입액:</t>
  </si>
  <si>
    <t>    이자의 수취</t>
  </si>
  <si>
    <t>    배당의 수취</t>
  </si>
  <si>
    <t>    단기금융자산의 감소</t>
  </si>
  <si>
    <t>    기타수취채권의 감소</t>
  </si>
  <si>
    <t>    장기금융자산의 감소</t>
  </si>
  <si>
    <t>    장기기타수취채권의 감소</t>
  </si>
  <si>
    <t>    관계기업투자의 감소</t>
  </si>
  <si>
    <t>    기타보조금의 수취</t>
  </si>
  <si>
    <t>    유형자산의 처분</t>
  </si>
  <si>
    <t>    무형자산의 처분</t>
  </si>
  <si>
    <t> 투자활동으로 인한 현금유출액:</t>
  </si>
  <si>
    <t>    단기금융자산의 증가</t>
  </si>
  <si>
    <t>    기타수취채권의 증가</t>
  </si>
  <si>
    <t>    장기금융자산의 증가</t>
  </si>
  <si>
    <t>    장기기타수취채권의 증가</t>
  </si>
  <si>
    <t>    관계기업투자의 증가</t>
  </si>
  <si>
    <t>    유형자산의 취득</t>
  </si>
  <si>
    <t>    무형자산의 취득</t>
  </si>
  <si>
    <t> 재무활동으로 인한 현금유입액:</t>
  </si>
  <si>
    <t>    단기금융부채의 증가</t>
  </si>
  <si>
    <t>    장기금융부채의 증가</t>
  </si>
  <si>
    <t>    보통주의 발행</t>
  </si>
  <si>
    <t> 재무활동으로 인한 현금유출액:</t>
  </si>
  <si>
    <t>    이자의 지급</t>
  </si>
  <si>
    <t>    단기금융부채의 감소</t>
  </si>
  <si>
    <t>    장기금융부채의 감소</t>
  </si>
  <si>
    <t>    신주발행비</t>
  </si>
  <si>
    <t>    자기주식취득</t>
  </si>
  <si>
    <t>현금및현금성자산의 환율변동효과</t>
  </si>
  <si>
    <t>기초의 현금및현금성자산</t>
  </si>
  <si>
    <t>기말의 현금및현금성자산</t>
  </si>
  <si>
    <t>제 26 기 : 2016년 12월 31일 현재</t>
  </si>
  <si>
    <t>제 25 기 : 2015년 12월 31일 현재</t>
  </si>
  <si>
    <t>제 26 기</t>
  </si>
  <si>
    <t>제 25 기</t>
  </si>
  <si>
    <t>5,6,7</t>
  </si>
  <si>
    <t>5,6,9,33,34</t>
  </si>
  <si>
    <t>제 26 기 : 2016년 1월 1일부터 2016년 12월 31일까지</t>
  </si>
  <si>
    <t>제 25 기 : 2015년 1월 1일부터 2015년 12월 31일까지</t>
  </si>
  <si>
    <t>제25기 기초(2015.1.1)</t>
  </si>
  <si>
    <t> 전환사채 전환</t>
  </si>
  <si>
    <t> 교환사채 발행</t>
  </si>
  <si>
    <t> 전환권대가 인식</t>
  </si>
  <si>
    <t>제25기 기말(2015.12.31)</t>
  </si>
  <si>
    <t>제26기 기초(2016.1.1)</t>
  </si>
  <si>
    <t> 교환사채 교환</t>
  </si>
  <si>
    <t>제26기 기말(2016.12.31)</t>
  </si>
  <si>
    <t>    사업결합으로 인한 현금유입</t>
  </si>
  <si>
    <t>    배당의 지급</t>
  </si>
  <si>
    <t>    장기금융부채의 발행비용</t>
  </si>
  <si>
    <t>현금및현금성자산의 증가</t>
  </si>
  <si>
    <t>(첨부)연 결 재 무 제 표</t>
  </si>
  <si>
    <t>제 24 기</t>
  </si>
  <si>
    <t>부터</t>
  </si>
  <si>
    <t>까지</t>
  </si>
  <si>
    <t>제 23 기</t>
  </si>
  <si>
    <t>"첨부된 연결재무제표는 당사가 작성한 것입니다."</t>
  </si>
  <si>
    <t>주식회사 셀트리온 대표이사 서정진</t>
  </si>
  <si>
    <t>본점 소재지 :</t>
  </si>
  <si>
    <t>(도로명주소)</t>
  </si>
  <si>
    <t>인천광역시 연수구 아카데미로 23</t>
  </si>
  <si>
    <t>(전   화)</t>
  </si>
  <si>
    <t>032-850-5000</t>
  </si>
  <si>
    <t>                                        연 결 재 무 상 태 표</t>
  </si>
  <si>
    <t>제 24 기 : 2014년 12월 31일 현재</t>
  </si>
  <si>
    <t>제 23 기 : 2013년 12월 31일 현재</t>
  </si>
  <si>
    <t>14,34</t>
  </si>
  <si>
    <t>5,9,34</t>
  </si>
  <si>
    <t> 투자부동산</t>
  </si>
  <si>
    <t>제 24 기 : 2014년 1월 1일부터 2014년 12월 31일까지</t>
  </si>
  <si>
    <t>제 23 기 : 2013년 1월 1일부터 2013년 12월 31일까지</t>
  </si>
  <si>
    <t> 매도가능금융상품평가손익</t>
  </si>
  <si>
    <t>총포괄이익</t>
  </si>
  <si>
    <t>제23기초(2013.1.1)</t>
  </si>
  <si>
    <t> 관계기업 기타포괄손익에 대한</t>
  </si>
  <si>
    <t>   지분해당액</t>
  </si>
  <si>
    <t> 연차배당</t>
  </si>
  <si>
    <t> 주식병합</t>
  </si>
  <si>
    <t> 주식매입선택권 행사 및 취소</t>
  </si>
  <si>
    <t> 주식매입선택권 인식</t>
  </si>
  <si>
    <t>제23기말(2013.12.31)</t>
  </si>
  <si>
    <t>제24기초(2014.1.1)</t>
  </si>
  <si>
    <t xml:space="preserve">　　- </t>
  </si>
  <si>
    <t xml:space="preserve">　- </t>
  </si>
  <si>
    <t> 자기주식 처분</t>
  </si>
  <si>
    <t> 자기주식 처분손실</t>
  </si>
  <si>
    <t xml:space="preserve">- </t>
  </si>
  <si>
    <t>제24기말(2014.12.31)</t>
  </si>
  <si>
    <t>    단기금융자산의 처분</t>
  </si>
  <si>
    <t>    관계기업 투자의 감소</t>
  </si>
  <si>
    <t>    단기금융자산의 취득</t>
  </si>
  <si>
    <t>    장기금융자산의 취득</t>
  </si>
  <si>
    <t>    무형자산의 증가</t>
  </si>
  <si>
    <t>재무활동현금으로 인한 현금흐름</t>
  </si>
  <si>
    <t>    자기주식처분</t>
  </si>
  <si>
    <t>    주식병합</t>
  </si>
  <si>
    <t>감가상각비</t>
  </si>
  <si>
    <t>무형자산상각비</t>
  </si>
  <si>
    <t>기타비용</t>
  </si>
  <si>
    <t>Sales</t>
    <phoneticPr fontId="2" type="noConversion"/>
  </si>
  <si>
    <t>EBIT</t>
    <phoneticPr fontId="2" type="noConversion"/>
  </si>
  <si>
    <t>구분</t>
  </si>
  <si>
    <t>기타</t>
  </si>
  <si>
    <t>토지</t>
  </si>
  <si>
    <t>건물</t>
  </si>
  <si>
    <t>구축물</t>
  </si>
  <si>
    <t>기계장치</t>
  </si>
  <si>
    <t>건설중인자산</t>
  </si>
  <si>
    <t>합계</t>
  </si>
  <si>
    <t>영업권</t>
  </si>
  <si>
    <t>소프트웨어</t>
  </si>
  <si>
    <t>주식의 종류</t>
  </si>
  <si>
    <t>비고</t>
  </si>
  <si>
    <t>보통주</t>
  </si>
  <si>
    <t>Multiple</t>
  </si>
  <si>
    <t>(단위 : 원)</t>
  </si>
  <si>
    <t>　유동자산</t>
  </si>
  <si>
    <t>　　현금및현금성자산</t>
  </si>
  <si>
    <t>　　단기금융상품</t>
  </si>
  <si>
    <t>　　재고자산</t>
  </si>
  <si>
    <t>　　기타유동금융자산</t>
  </si>
  <si>
    <t>　　기타유동자산</t>
  </si>
  <si>
    <t>　비유동자산</t>
  </si>
  <si>
    <t>　　유형자산</t>
  </si>
  <si>
    <t>　　무형자산</t>
  </si>
  <si>
    <t>　　기타비유동금융자산</t>
  </si>
  <si>
    <t>　　기타비유동자산</t>
  </si>
  <si>
    <t>　자산총계</t>
  </si>
  <si>
    <t>　유동부채</t>
  </si>
  <si>
    <t>　　기타유동부채</t>
  </si>
  <si>
    <t>　　당기법인세부채</t>
  </si>
  <si>
    <t>　비유동부채</t>
  </si>
  <si>
    <t>　　확정급여부채</t>
  </si>
  <si>
    <t>　　이연법인세부채</t>
  </si>
  <si>
    <t>　부채총계</t>
  </si>
  <si>
    <t>　자본총계</t>
  </si>
  <si>
    <t>자본과부채총계</t>
  </si>
  <si>
    <t>판매비와관리비</t>
  </si>
  <si>
    <t>기타수익</t>
  </si>
  <si>
    <t>금융수익</t>
  </si>
  <si>
    <t>금융비용</t>
  </si>
  <si>
    <t>지분법손익</t>
  </si>
  <si>
    <t>당기순이익(손실)</t>
  </si>
  <si>
    <t>　　지분법자본변동</t>
  </si>
  <si>
    <t>총포괄손익</t>
  </si>
  <si>
    <t>자본잉여금</t>
  </si>
  <si>
    <t>지분법자본변동</t>
  </si>
  <si>
    <t>2018.01.01 (기초자본)</t>
  </si>
  <si>
    <t>2018.12.31 (기말자본)</t>
  </si>
  <si>
    <t>영업활동현금흐름</t>
  </si>
  <si>
    <t>투자활동현금흐름</t>
  </si>
  <si>
    <t>　무형자산의 취득</t>
  </si>
  <si>
    <t>재무활동현금흐름</t>
  </si>
  <si>
    <t>기초현금및현금성자산</t>
  </si>
  <si>
    <t>기말현금및현금성자산</t>
  </si>
  <si>
    <t>우선주</t>
  </si>
  <si>
    <t>회원권</t>
  </si>
  <si>
    <t>2. 연결재무제표</t>
  </si>
  <si>
    <t>연결 재무상태표</t>
  </si>
  <si>
    <t>　　매출채권</t>
  </si>
  <si>
    <t>　　투자부동산</t>
  </si>
  <si>
    <t>　　이연법인세자산</t>
  </si>
  <si>
    <t>　　매입채무</t>
  </si>
  <si>
    <t>　　단기차입금</t>
  </si>
  <si>
    <t>　　순확정급여부채</t>
  </si>
  <si>
    <t>　비지배지분</t>
  </si>
  <si>
    <t>연결 포괄손익계산서</t>
  </si>
  <si>
    <t>연결 자본변동표</t>
  </si>
  <si>
    <t>기타자본구성요소</t>
  </si>
  <si>
    <t>주식발행초과금</t>
  </si>
  <si>
    <t>연결 현금흐름표</t>
  </si>
  <si>
    <t>　배당금의 수취</t>
  </si>
  <si>
    <t>　무형자산의 처분</t>
  </si>
  <si>
    <t>　자기주식의 취득</t>
  </si>
  <si>
    <t>　배당금의 지급</t>
  </si>
  <si>
    <t>　　당기법인세자산</t>
  </si>
  <si>
    <t>　　기타비유동금융부채</t>
  </si>
  <si>
    <t>　　기타비유동부채</t>
  </si>
  <si>
    <t>　지배기업의 소유주에게 귀속되는 자본</t>
  </si>
  <si>
    <t>　　자본금</t>
  </si>
  <si>
    <t>　　이익잉여금(결손금)</t>
  </si>
  <si>
    <t>　　기타자본구성요소</t>
  </si>
  <si>
    <t>수익(매출액)</t>
  </si>
  <si>
    <t>금융원가</t>
  </si>
  <si>
    <t>당기순이익(손실)의 귀속</t>
  </si>
  <si>
    <t>　지배기업의 소유주에게 귀속되는 당기순이익(손실)</t>
  </si>
  <si>
    <t>총 포괄손익의 귀속</t>
  </si>
  <si>
    <t>　기본주당이익(손실) (단위 : 원)</t>
  </si>
  <si>
    <t>지배기업의 소유주에게 귀속되는 자본</t>
  </si>
  <si>
    <t>　　기타금융자산</t>
  </si>
  <si>
    <t>　　관계기업투자주식</t>
  </si>
  <si>
    <t>　　기타금융부채</t>
  </si>
  <si>
    <t>　　자본잉여금</t>
  </si>
  <si>
    <t>　　해외사업환산손익</t>
  </si>
  <si>
    <t>해외사업환산손익</t>
  </si>
  <si>
    <t>4. 주식의 총수 등</t>
  </si>
  <si>
    <t>가. 주식의 총수 현황</t>
  </si>
  <si>
    <t>)</t>
  </si>
  <si>
    <t>(단위 : 주)</t>
  </si>
  <si>
    <t>　　관계기업투자</t>
  </si>
  <si>
    <t>　　차입금</t>
  </si>
  <si>
    <t>　　충당부채</t>
  </si>
  <si>
    <t>연결 손익계산서</t>
  </si>
  <si>
    <t>　이자의 수취</t>
  </si>
  <si>
    <t>　이자의 지급</t>
  </si>
  <si>
    <t>　차입금의 증가</t>
  </si>
  <si>
    <t>　차입금의 상환</t>
  </si>
  <si>
    <t>기타의</t>
  </si>
  <si>
    <t>유형자산</t>
  </si>
  <si>
    <t>기초 순장부금액</t>
  </si>
  <si>
    <t>기말 순장부금액</t>
  </si>
  <si>
    <t>　　기타유동금융부채</t>
  </si>
  <si>
    <t>　희석주당이익(손실) (단위 : 원)</t>
  </si>
  <si>
    <t>Ⅱ.투자활동으로 인한 현금흐름</t>
  </si>
  <si>
    <r>
      <t>P</t>
    </r>
    <r>
      <rPr>
        <sz val="10"/>
        <color theme="0"/>
        <rFont val="돋움"/>
        <family val="3"/>
        <charset val="129"/>
      </rPr>
      <t>사</t>
    </r>
    <r>
      <rPr>
        <sz val="10"/>
        <color theme="0"/>
        <rFont val="Verdana"/>
        <family val="2"/>
      </rPr>
      <t xml:space="preserve"> </t>
    </r>
    <r>
      <rPr>
        <sz val="10"/>
        <color theme="0"/>
        <rFont val="돋움"/>
        <family val="3"/>
        <charset val="129"/>
      </rPr>
      <t>할인율</t>
    </r>
    <phoneticPr fontId="2" type="noConversion"/>
  </si>
  <si>
    <t>WACC</t>
    <phoneticPr fontId="2" type="noConversion"/>
  </si>
  <si>
    <t>As of DEC31, 2018</t>
    <phoneticPr fontId="2" type="noConversion"/>
  </si>
  <si>
    <t>(UNIT: KRW Millions)</t>
    <phoneticPr fontId="2" type="noConversion"/>
  </si>
  <si>
    <t>No.</t>
    <phoneticPr fontId="2" type="noConversion"/>
  </si>
  <si>
    <t>유사기업</t>
    <phoneticPr fontId="2" type="noConversion"/>
  </si>
  <si>
    <r>
      <rPr>
        <b/>
        <sz val="10"/>
        <color theme="1"/>
        <rFont val="돋움"/>
        <family val="3"/>
        <charset val="129"/>
      </rPr>
      <t xml:space="preserve">부채비율
</t>
    </r>
    <r>
      <rPr>
        <b/>
        <sz val="10"/>
        <color theme="1"/>
        <rFont val="Verdana"/>
        <family val="2"/>
      </rPr>
      <t>(</t>
    </r>
    <r>
      <rPr>
        <b/>
        <sz val="10"/>
        <color theme="1"/>
        <rFont val="돋움"/>
        <family val="3"/>
        <charset val="129"/>
      </rPr>
      <t>부채</t>
    </r>
    <r>
      <rPr>
        <b/>
        <sz val="10"/>
        <color theme="1"/>
        <rFont val="Verdana"/>
        <family val="2"/>
      </rPr>
      <t xml:space="preserve"> / (</t>
    </r>
    <r>
      <rPr>
        <b/>
        <sz val="10"/>
        <color theme="1"/>
        <rFont val="돋움"/>
        <family val="3"/>
        <charset val="129"/>
      </rPr>
      <t>부채</t>
    </r>
    <r>
      <rPr>
        <b/>
        <sz val="10"/>
        <color theme="1"/>
        <rFont val="Verdana"/>
        <family val="2"/>
      </rPr>
      <t>+</t>
    </r>
    <r>
      <rPr>
        <b/>
        <sz val="10"/>
        <color theme="1"/>
        <rFont val="돋움"/>
        <family val="3"/>
        <charset val="129"/>
      </rPr>
      <t>자본</t>
    </r>
    <r>
      <rPr>
        <b/>
        <sz val="10"/>
        <color theme="1"/>
        <rFont val="Verdana"/>
        <family val="2"/>
      </rPr>
      <t>)</t>
    </r>
    <phoneticPr fontId="2" type="noConversion"/>
  </si>
  <si>
    <r>
      <rPr>
        <b/>
        <sz val="10"/>
        <color theme="1"/>
        <rFont val="돋움"/>
        <family val="3"/>
        <charset val="129"/>
      </rPr>
      <t>자기자본</t>
    </r>
    <r>
      <rPr>
        <b/>
        <sz val="10"/>
        <color theme="1"/>
        <rFont val="Verdana"/>
        <family val="2"/>
      </rPr>
      <t xml:space="preserve"> </t>
    </r>
    <r>
      <rPr>
        <b/>
        <sz val="10"/>
        <color theme="1"/>
        <rFont val="돋움"/>
        <family val="3"/>
        <charset val="129"/>
      </rPr>
      <t xml:space="preserve">비율
</t>
    </r>
    <r>
      <rPr>
        <b/>
        <sz val="10"/>
        <color theme="1"/>
        <rFont val="Verdana"/>
        <family val="2"/>
      </rPr>
      <t>(</t>
    </r>
    <r>
      <rPr>
        <b/>
        <sz val="10"/>
        <color theme="1"/>
        <rFont val="돋움"/>
        <family val="3"/>
        <charset val="129"/>
      </rPr>
      <t>자본</t>
    </r>
    <r>
      <rPr>
        <b/>
        <sz val="10"/>
        <color theme="1"/>
        <rFont val="Verdana"/>
        <family val="2"/>
      </rPr>
      <t xml:space="preserve"> / (</t>
    </r>
    <r>
      <rPr>
        <b/>
        <sz val="10"/>
        <color theme="1"/>
        <rFont val="돋움"/>
        <family val="3"/>
        <charset val="129"/>
      </rPr>
      <t>부채</t>
    </r>
    <r>
      <rPr>
        <b/>
        <sz val="10"/>
        <color theme="1"/>
        <rFont val="Verdana"/>
        <family val="2"/>
      </rPr>
      <t>+</t>
    </r>
    <r>
      <rPr>
        <b/>
        <sz val="10"/>
        <color theme="1"/>
        <rFont val="돋움"/>
        <family val="3"/>
        <charset val="129"/>
      </rPr>
      <t>자본</t>
    </r>
    <r>
      <rPr>
        <b/>
        <sz val="10"/>
        <color theme="1"/>
        <rFont val="Verdana"/>
        <family val="2"/>
      </rPr>
      <t>)</t>
    </r>
    <phoneticPr fontId="2" type="noConversion"/>
  </si>
  <si>
    <t>법인세율</t>
    <phoneticPr fontId="2" type="noConversion"/>
  </si>
  <si>
    <t>Levered Equity Beta (2)</t>
    <phoneticPr fontId="2" type="noConversion"/>
  </si>
  <si>
    <t>Unlevered Equity Beta</t>
  </si>
  <si>
    <t>이자부부채</t>
    <phoneticPr fontId="2" type="noConversion"/>
  </si>
  <si>
    <t>시가총액</t>
    <phoneticPr fontId="2" type="noConversion"/>
  </si>
  <si>
    <r>
      <rPr>
        <b/>
        <sz val="10"/>
        <color theme="1"/>
        <rFont val="돋움"/>
        <family val="3"/>
        <charset val="129"/>
      </rPr>
      <t>투하자본</t>
    </r>
    <r>
      <rPr>
        <b/>
        <sz val="10"/>
        <color theme="1"/>
        <rFont val="Verdana"/>
        <family val="2"/>
      </rPr>
      <t xml:space="preserve"> </t>
    </r>
    <r>
      <rPr>
        <b/>
        <sz val="10"/>
        <color theme="1"/>
        <rFont val="돋움"/>
        <family val="3"/>
        <charset val="129"/>
      </rPr>
      <t>합계</t>
    </r>
    <phoneticPr fontId="2" type="noConversion"/>
  </si>
  <si>
    <t>206640</t>
  </si>
  <si>
    <t>포스코</t>
    <phoneticPr fontId="2" type="noConversion"/>
  </si>
  <si>
    <t>142280</t>
  </si>
  <si>
    <t>현대제철</t>
    <phoneticPr fontId="2" type="noConversion"/>
  </si>
  <si>
    <t>205470</t>
  </si>
  <si>
    <t>동국제강</t>
    <phoneticPr fontId="2" type="noConversion"/>
  </si>
  <si>
    <t>950130</t>
  </si>
  <si>
    <t>세아베스틸</t>
    <phoneticPr fontId="2" type="noConversion"/>
  </si>
  <si>
    <t>Selcect Rate</t>
    <phoneticPr fontId="2" type="noConversion"/>
  </si>
  <si>
    <t>Unlevered Beta</t>
  </si>
  <si>
    <t>Debt to Equity</t>
  </si>
  <si>
    <t>Tax Rate</t>
  </si>
  <si>
    <t>Relevered Equity Beta</t>
  </si>
  <si>
    <t>Risk-Free Rate</t>
  </si>
  <si>
    <t>Equity Risk Premium</t>
  </si>
  <si>
    <t>Levered Equity Beta</t>
  </si>
  <si>
    <t xml:space="preserve">Cost of Equity </t>
  </si>
  <si>
    <t>Cost of Equity Capital</t>
  </si>
  <si>
    <t>Pre-Tax Cost of Debt Capital</t>
  </si>
  <si>
    <t>AA+</t>
    <phoneticPr fontId="2" type="noConversion"/>
  </si>
  <si>
    <t>After-Tax Cost of Debt</t>
  </si>
  <si>
    <t>Debt to Capital</t>
  </si>
  <si>
    <t>Equity to Capital</t>
  </si>
  <si>
    <t>Weighted Average Cost of Capital</t>
  </si>
  <si>
    <t>WACC = [(Debt to Capital × Cost of Debt) × (1 - Tax Rate)]+ (Equity to Capital × Cost of Equity)</t>
  </si>
  <si>
    <t/>
  </si>
  <si>
    <t>FCFF</t>
    <phoneticPr fontId="2" type="noConversion"/>
  </si>
  <si>
    <t>unit: KRWm</t>
    <phoneticPr fontId="2" type="noConversion"/>
  </si>
  <si>
    <t xml:space="preserve">Sales </t>
    <phoneticPr fontId="2" type="noConversion"/>
  </si>
  <si>
    <t>COGS</t>
    <phoneticPr fontId="2" type="noConversion"/>
  </si>
  <si>
    <t>GP</t>
    <phoneticPr fontId="2" type="noConversion"/>
  </si>
  <si>
    <t>Cash Adjustment</t>
    <phoneticPr fontId="2" type="noConversion"/>
  </si>
  <si>
    <t xml:space="preserve"> Depreciation</t>
    <phoneticPr fontId="2" type="noConversion"/>
  </si>
  <si>
    <t>&lt;&lt;향후 회사의 투자계획 반영시 투자금액에 맞는 감가상각비 산정이 중요함.</t>
    <phoneticPr fontId="2" type="noConversion"/>
  </si>
  <si>
    <t xml:space="preserve"> CAPEX</t>
    <phoneticPr fontId="2" type="noConversion"/>
  </si>
  <si>
    <t>&lt;&lt;향후 회사의 투자계획을 반드시! 반영해야함.</t>
    <phoneticPr fontId="2" type="noConversion"/>
  </si>
  <si>
    <t xml:space="preserve"> Changes in WC</t>
    <phoneticPr fontId="2" type="noConversion"/>
  </si>
  <si>
    <t>FCFF</t>
    <phoneticPr fontId="2" type="noConversion"/>
  </si>
  <si>
    <t>Details</t>
    <phoneticPr fontId="2" type="noConversion"/>
  </si>
  <si>
    <t>COGS 분석</t>
    <phoneticPr fontId="2" type="noConversion"/>
  </si>
  <si>
    <t>COGS</t>
    <phoneticPr fontId="2" type="noConversion"/>
  </si>
  <si>
    <t>% of Sales</t>
    <phoneticPr fontId="2" type="noConversion"/>
  </si>
  <si>
    <t>③ 항목별 매출원가율 분석</t>
    <phoneticPr fontId="2" type="noConversion"/>
  </si>
  <si>
    <t>Variable cost</t>
    <phoneticPr fontId="2" type="noConversion"/>
  </si>
  <si>
    <t>% of Sales</t>
    <phoneticPr fontId="2" type="noConversion"/>
  </si>
  <si>
    <t>Fixed cost</t>
    <phoneticPr fontId="2" type="noConversion"/>
  </si>
  <si>
    <t>CPI</t>
    <phoneticPr fontId="2" type="noConversion"/>
  </si>
  <si>
    <t>% of Sales</t>
    <phoneticPr fontId="2" type="noConversion"/>
  </si>
  <si>
    <t>Variable cost</t>
    <phoneticPr fontId="2" type="noConversion"/>
  </si>
  <si>
    <t>CPI</t>
    <phoneticPr fontId="2" type="noConversion"/>
  </si>
  <si>
    <t>Depreciation &amp; CAPEX</t>
    <phoneticPr fontId="2" type="noConversion"/>
  </si>
  <si>
    <t>기존자산상각비</t>
    <phoneticPr fontId="2" type="noConversion"/>
  </si>
  <si>
    <t>신규자산상각비</t>
    <phoneticPr fontId="2" type="noConversion"/>
  </si>
  <si>
    <t>신규자산상각비</t>
    <phoneticPr fontId="2" type="noConversion"/>
  </si>
  <si>
    <t>Capex 투자금액</t>
    <phoneticPr fontId="2" type="noConversion"/>
  </si>
  <si>
    <t>Working Capital</t>
    <phoneticPr fontId="2" type="noConversion"/>
  </si>
  <si>
    <t>매출채권</t>
    <phoneticPr fontId="2" type="noConversion"/>
  </si>
  <si>
    <t>회전율</t>
    <phoneticPr fontId="2" type="noConversion"/>
  </si>
  <si>
    <t>회수기간</t>
    <phoneticPr fontId="2" type="noConversion"/>
  </si>
  <si>
    <t>재고자산</t>
    <phoneticPr fontId="2" type="noConversion"/>
  </si>
  <si>
    <t>회전율</t>
    <phoneticPr fontId="2" type="noConversion"/>
  </si>
  <si>
    <t>회수기간</t>
    <phoneticPr fontId="2" type="noConversion"/>
  </si>
  <si>
    <t>매입채무</t>
    <phoneticPr fontId="2" type="noConversion"/>
  </si>
  <si>
    <t>회전율</t>
    <phoneticPr fontId="2" type="noConversion"/>
  </si>
  <si>
    <t>회수기간</t>
    <phoneticPr fontId="2" type="noConversion"/>
  </si>
  <si>
    <t>Net Working Capital</t>
    <phoneticPr fontId="2" type="noConversion"/>
  </si>
  <si>
    <t>Changes in WC</t>
    <phoneticPr fontId="2" type="noConversion"/>
  </si>
  <si>
    <t>&lt;&lt;유형자산 명세서 재계산</t>
    <phoneticPr fontId="2" type="noConversion"/>
  </si>
  <si>
    <t xml:space="preserve">DCF </t>
    <phoneticPr fontId="2" type="noConversion"/>
  </si>
  <si>
    <t>Fast Campus</t>
    <phoneticPr fontId="2" type="noConversion"/>
  </si>
  <si>
    <t>TV</t>
    <phoneticPr fontId="2" type="noConversion"/>
  </si>
  <si>
    <t xml:space="preserve">  % of growth</t>
    <phoneticPr fontId="2" type="noConversion"/>
  </si>
  <si>
    <t>COGS</t>
    <phoneticPr fontId="2" type="noConversion"/>
  </si>
  <si>
    <t xml:space="preserve">  % of Sales</t>
    <phoneticPr fontId="2" type="noConversion"/>
  </si>
  <si>
    <t>Gross Porfit</t>
    <phoneticPr fontId="2" type="noConversion"/>
  </si>
  <si>
    <t>SG&amp;A</t>
    <phoneticPr fontId="2" type="noConversion"/>
  </si>
  <si>
    <t xml:space="preserve">  % of Sales</t>
    <phoneticPr fontId="2" type="noConversion"/>
  </si>
  <si>
    <t>Tax Expense</t>
    <phoneticPr fontId="2" type="noConversion"/>
  </si>
  <si>
    <t>Tax Rate</t>
    <phoneticPr fontId="2" type="noConversion"/>
  </si>
  <si>
    <t>Noplat</t>
    <phoneticPr fontId="2" type="noConversion"/>
  </si>
  <si>
    <t>&lt;Cash adjustment&gt;</t>
    <phoneticPr fontId="2" type="noConversion"/>
  </si>
  <si>
    <t>Dep</t>
    <phoneticPr fontId="2" type="noConversion"/>
  </si>
  <si>
    <t>Capex</t>
    <phoneticPr fontId="2" type="noConversion"/>
  </si>
  <si>
    <t>WC</t>
    <phoneticPr fontId="2" type="noConversion"/>
  </si>
  <si>
    <t>FCFF</t>
    <phoneticPr fontId="2" type="noConversion"/>
  </si>
  <si>
    <t>Period</t>
    <phoneticPr fontId="2" type="noConversion"/>
  </si>
  <si>
    <t>PV Factor</t>
    <phoneticPr fontId="2" type="noConversion"/>
  </si>
  <si>
    <t>FCFF _PV</t>
    <phoneticPr fontId="2" type="noConversion"/>
  </si>
  <si>
    <t>WACC</t>
    <phoneticPr fontId="2" type="noConversion"/>
  </si>
  <si>
    <t>PGR</t>
    <phoneticPr fontId="2" type="noConversion"/>
  </si>
  <si>
    <t>Operating Value</t>
    <phoneticPr fontId="2" type="noConversion"/>
  </si>
  <si>
    <t xml:space="preserve"> 추정기간동안의 가치</t>
    <phoneticPr fontId="2" type="noConversion"/>
  </si>
  <si>
    <t xml:space="preserve"> 영구기간의 가치</t>
    <phoneticPr fontId="2" type="noConversion"/>
  </si>
  <si>
    <t>NOA</t>
    <phoneticPr fontId="2" type="noConversion"/>
  </si>
  <si>
    <t>Firm Value</t>
    <phoneticPr fontId="2" type="noConversion"/>
  </si>
  <si>
    <t>IBD (-)</t>
    <phoneticPr fontId="2" type="noConversion"/>
  </si>
  <si>
    <t>비지배지분 (-)</t>
    <phoneticPr fontId="2" type="noConversion"/>
  </si>
  <si>
    <t>Equity Value</t>
    <phoneticPr fontId="2" type="noConversion"/>
  </si>
  <si>
    <t>급여</t>
  </si>
  <si>
    <t>퇴직급여</t>
  </si>
  <si>
    <t>복리후생비</t>
  </si>
  <si>
    <t>여비교통비</t>
  </si>
  <si>
    <t>통신비</t>
  </si>
  <si>
    <t>세금과공과</t>
  </si>
  <si>
    <t>지급임차료</t>
  </si>
  <si>
    <t>수선비</t>
  </si>
  <si>
    <t>광고선전비</t>
  </si>
  <si>
    <t>경상연구개발비</t>
  </si>
  <si>
    <t>지급수수료</t>
  </si>
  <si>
    <t>회의비</t>
  </si>
  <si>
    <t>견본비</t>
  </si>
  <si>
    <t>지역별 물량 성장율 %</t>
    <phoneticPr fontId="2" type="noConversion"/>
  </si>
  <si>
    <t>Quantities</t>
    <phoneticPr fontId="2" type="noConversion"/>
  </si>
  <si>
    <t>% of Growth</t>
    <phoneticPr fontId="2" type="noConversion"/>
  </si>
  <si>
    <t>Price</t>
    <phoneticPr fontId="2" type="noConversion"/>
  </si>
  <si>
    <t>Select</t>
    <phoneticPr fontId="2" type="noConversion"/>
  </si>
  <si>
    <t>SG&amp;A</t>
    <phoneticPr fontId="2" type="noConversion"/>
  </si>
  <si>
    <t>상각율(연간)</t>
    <phoneticPr fontId="2" type="noConversion"/>
  </si>
  <si>
    <t>Tax Expense</t>
    <phoneticPr fontId="2" type="noConversion"/>
  </si>
  <si>
    <t>Noplat</t>
    <phoneticPr fontId="2" type="noConversion"/>
  </si>
  <si>
    <t>시장가치</t>
    <phoneticPr fontId="2" type="noConversion"/>
  </si>
  <si>
    <t>순자산금액</t>
    <phoneticPr fontId="2" type="noConversion"/>
  </si>
  <si>
    <t>EBITDA</t>
    <phoneticPr fontId="2" type="noConversion"/>
  </si>
  <si>
    <t>EBITDA Multiple</t>
    <phoneticPr fontId="2" type="noConversion"/>
  </si>
  <si>
    <t>단위</t>
  </si>
  <si>
    <t>Target</t>
  </si>
  <si>
    <t>Peergroup 1</t>
  </si>
  <si>
    <t>Peergroup 2</t>
  </si>
  <si>
    <t>실리콘웍스</t>
  </si>
  <si>
    <t>덕산네오룩스</t>
  </si>
  <si>
    <t>서울반도체</t>
  </si>
  <si>
    <t>기업정보</t>
  </si>
  <si>
    <t>BS</t>
  </si>
  <si>
    <t>NOA</t>
  </si>
  <si>
    <t>KRWm</t>
  </si>
  <si>
    <t>IBD</t>
  </si>
  <si>
    <t>NAV</t>
  </si>
  <si>
    <t>PL</t>
  </si>
  <si>
    <t>Sale</t>
  </si>
  <si>
    <t>EBIT</t>
  </si>
  <si>
    <t>DA</t>
  </si>
  <si>
    <t>EBITDA</t>
  </si>
  <si>
    <t>NI</t>
  </si>
  <si>
    <t>개요</t>
  </si>
  <si>
    <t>주가</t>
  </si>
  <si>
    <t>원/주</t>
  </si>
  <si>
    <t>주식수(자사주 제외)</t>
  </si>
  <si>
    <t>주</t>
  </si>
  <si>
    <t>Equity Value</t>
  </si>
  <si>
    <t>Operating Value</t>
  </si>
  <si>
    <t>PER</t>
  </si>
  <si>
    <t>ratio</t>
  </si>
  <si>
    <t>PSR</t>
  </si>
  <si>
    <t>PBR</t>
  </si>
  <si>
    <t>EV/EBIT</t>
  </si>
  <si>
    <t>EV/EBITDA</t>
  </si>
  <si>
    <t>종목코드</t>
  </si>
  <si>
    <t>종목명</t>
  </si>
  <si>
    <t>시장구분</t>
  </si>
  <si>
    <t>소속부</t>
  </si>
  <si>
    <t>업종코드</t>
  </si>
  <si>
    <t>업종명</t>
  </si>
  <si>
    <t>시가총액</t>
  </si>
  <si>
    <t>108320</t>
  </si>
  <si>
    <t>KOSPI</t>
  </si>
  <si>
    <t>032601</t>
  </si>
  <si>
    <t>반도체 제조업</t>
  </si>
  <si>
    <t>213420</t>
  </si>
  <si>
    <t>KOSDAQ</t>
  </si>
  <si>
    <t>우량기업부</t>
  </si>
  <si>
    <t>032602</t>
  </si>
  <si>
    <t>전자부품 제조업</t>
  </si>
  <si>
    <t>046890</t>
  </si>
  <si>
    <t>제 22 기          2020.12.31 현재</t>
  </si>
  <si>
    <t>제 21 기          2019.12.31 현재</t>
  </si>
  <si>
    <t>제 20 기          2018.12.31 현재</t>
  </si>
  <si>
    <t>제 20 기</t>
  </si>
  <si>
    <t>제 21 기</t>
  </si>
  <si>
    <t>제 22 기</t>
  </si>
  <si>
    <t>　　기타채권</t>
  </si>
  <si>
    <t>　　단기투자자산</t>
  </si>
  <si>
    <t>　　장기투자자산</t>
  </si>
  <si>
    <t>　　비유동기타채권</t>
  </si>
  <si>
    <t>　　사용권자산</t>
  </si>
  <si>
    <t>　　비유동기타자산</t>
  </si>
  <si>
    <t>　　기타채무</t>
  </si>
  <si>
    <t>　　유동리스부채</t>
  </si>
  <si>
    <t>　　비유동기타채무</t>
  </si>
  <si>
    <t>　　비유동기타부채</t>
  </si>
  <si>
    <t>　　비유동리스부채</t>
  </si>
  <si>
    <t>　　기타자본항목</t>
  </si>
  <si>
    <t>제 22 기 2020.01.01 부터 2020.12.31 까지</t>
  </si>
  <si>
    <t>제 20 기 2018.01.01 부터 2018.12.31 까지</t>
  </si>
  <si>
    <t>제 21 기 2019.01.01 부터 2019.12.31 까지</t>
  </si>
  <si>
    <t>원가유ㅜㄹ</t>
    <phoneticPr fontId="0" type="noConversion"/>
  </si>
  <si>
    <t>매출원가</t>
    <phoneticPr fontId="0" type="noConversion"/>
  </si>
  <si>
    <t>매출총이익</t>
    <phoneticPr fontId="0" type="noConversion"/>
  </si>
  <si>
    <t>판매비와관리비</t>
    <phoneticPr fontId="0" type="noConversion"/>
  </si>
  <si>
    <t>영업이익(손실)</t>
    <phoneticPr fontId="0" type="noConversion"/>
  </si>
  <si>
    <t>기타영업외이익</t>
  </si>
  <si>
    <t>기타영업외손실</t>
  </si>
  <si>
    <t>법인세비용차감전순이익(손실)</t>
    <phoneticPr fontId="0" type="noConversion"/>
  </si>
  <si>
    <t>법인세비용</t>
    <phoneticPr fontId="0" type="noConversion"/>
  </si>
  <si>
    <t>주당이익</t>
    <phoneticPr fontId="0" type="noConversion"/>
  </si>
  <si>
    <t>　기본주당이익(손실) (단위 : 원)</t>
    <phoneticPr fontId="0" type="noConversion"/>
  </si>
  <si>
    <t>　희석주당이익(손실) (단위 : 원)</t>
    <phoneticPr fontId="0" type="noConversion"/>
  </si>
  <si>
    <t>제 20 기 2018.01.01 부터 2018.12.31 까지</t>
    <phoneticPr fontId="0" type="noConversion"/>
  </si>
  <si>
    <t>　당기손익으로 재분류되지 않는 항목(세전기타포괄손익)</t>
    <phoneticPr fontId="0" type="noConversion"/>
  </si>
  <si>
    <t>　　확정급여제도의 재측정손익(세전기타포괄손익)</t>
    <phoneticPr fontId="0" type="noConversion"/>
  </si>
  <si>
    <t>　　기타포괄손익-공정가치 측정 금융자산 평가손익</t>
    <phoneticPr fontId="0" type="noConversion"/>
  </si>
  <si>
    <t>　　당기손익으로 재분류되지 않는 항목과 관련된 법인세</t>
    <phoneticPr fontId="0" type="noConversion"/>
  </si>
  <si>
    <t>　당기손익으로 재분류될 수 있는 항목(세전기타포괄손익)</t>
    <phoneticPr fontId="0" type="noConversion"/>
  </si>
  <si>
    <t>　　해외사업장환산외환차이(세전기타포괄이익)</t>
    <phoneticPr fontId="0" type="noConversion"/>
  </si>
  <si>
    <t>총포괄손익</t>
    <phoneticPr fontId="0" type="noConversion"/>
  </si>
  <si>
    <t>총 포괄손익의 귀속</t>
    <phoneticPr fontId="0" type="noConversion"/>
  </si>
  <si>
    <t>　총 포괄손익, 지배기업의 소유주에게 귀속되는 지분</t>
    <phoneticPr fontId="0" type="noConversion"/>
  </si>
  <si>
    <t>자본  합계</t>
  </si>
  <si>
    <t>지배기업의 소유주에게 귀속되는 자본  합계</t>
  </si>
  <si>
    <t>2018.01.01 (기초자본)</t>
    <phoneticPr fontId="0" type="noConversion"/>
  </si>
  <si>
    <t>회계정책변경(KIFRS-9호)</t>
  </si>
  <si>
    <t>회계정책변경(KIFRS-15호)</t>
  </si>
  <si>
    <t>2018.01.01(전기초)(재작성금액)</t>
  </si>
  <si>
    <t>당기순이익</t>
    <phoneticPr fontId="0" type="noConversion"/>
  </si>
  <si>
    <t>확정급여제도의 재측정요소</t>
    <phoneticPr fontId="0" type="noConversion"/>
  </si>
  <si>
    <t>기타포괄손익-공정가치 측정 금융자산 평가손익</t>
    <phoneticPr fontId="0" type="noConversion"/>
  </si>
  <si>
    <t>해외사업환산손익</t>
    <phoneticPr fontId="0" type="noConversion"/>
  </si>
  <si>
    <t>자본에 직접 인식된 주주와의 거래 등</t>
  </si>
  <si>
    <t>연차배당</t>
    <phoneticPr fontId="0" type="noConversion"/>
  </si>
  <si>
    <t>2018.12.31 (기말자본)</t>
    <phoneticPr fontId="0" type="noConversion"/>
  </si>
  <si>
    <t>2019.01.01 (기초자본)</t>
  </si>
  <si>
    <t>2019.12.31 (기말자본)</t>
    <phoneticPr fontId="0" type="noConversion"/>
  </si>
  <si>
    <t>2020.01.01 (기초자본)</t>
    <phoneticPr fontId="0" type="noConversion"/>
  </si>
  <si>
    <t>2020.12.31 (기말자본)</t>
    <phoneticPr fontId="0" type="noConversion"/>
  </si>
  <si>
    <t>　영업에서 창출된 현금</t>
    <phoneticPr fontId="0" type="noConversion"/>
  </si>
  <si>
    <t>　당기순이익(손실)</t>
    <phoneticPr fontId="0" type="noConversion"/>
  </si>
  <si>
    <t>　당기순이익조정을 위한 가감</t>
    <phoneticPr fontId="0" type="noConversion"/>
  </si>
  <si>
    <t>　영업활동으로인한자산ㆍ부채의변동</t>
    <phoneticPr fontId="0" type="noConversion"/>
  </si>
  <si>
    <t>　이자수취(영업)</t>
    <phoneticPr fontId="0" type="noConversion"/>
  </si>
  <si>
    <t>　이자지급(영업)</t>
    <phoneticPr fontId="0" type="noConversion"/>
  </si>
  <si>
    <t>　법인세납부(환급)</t>
    <phoneticPr fontId="0" type="noConversion"/>
  </si>
  <si>
    <t>투자활동현금흐름</t>
    <phoneticPr fontId="0" type="noConversion"/>
  </si>
  <si>
    <t>　단기금융상품의 증가</t>
    <phoneticPr fontId="0" type="noConversion"/>
  </si>
  <si>
    <t>　단기금융상품의 감소</t>
    <phoneticPr fontId="0" type="noConversion"/>
  </si>
  <si>
    <t>　기타채권의 증가</t>
    <phoneticPr fontId="0" type="noConversion"/>
  </si>
  <si>
    <t>　기타채권의 감소</t>
    <phoneticPr fontId="0" type="noConversion"/>
  </si>
  <si>
    <t>　선급금의 증가</t>
    <phoneticPr fontId="0" type="noConversion"/>
  </si>
  <si>
    <t>　기타비유동채무의 증가</t>
    <phoneticPr fontId="0" type="noConversion"/>
  </si>
  <si>
    <t>　기타채무의 감소</t>
    <phoneticPr fontId="0" type="noConversion"/>
  </si>
  <si>
    <t>　유형자산의 취득</t>
    <phoneticPr fontId="0" type="noConversion"/>
  </si>
  <si>
    <t>　무형자산의 취득</t>
    <phoneticPr fontId="0" type="noConversion"/>
  </si>
  <si>
    <t>　유형자산의 처분</t>
    <phoneticPr fontId="0" type="noConversion"/>
  </si>
  <si>
    <t>　무형자산의 처분</t>
    <phoneticPr fontId="0" type="noConversion"/>
  </si>
  <si>
    <t>　당기손익-공정가치 측정 금융자산의 처분</t>
    <phoneticPr fontId="0" type="noConversion"/>
  </si>
  <si>
    <t>　기타포괄손익-공정가치 측정 금융자산의 처분</t>
    <phoneticPr fontId="0" type="noConversion"/>
  </si>
  <si>
    <t>　관계기업투자주식의 취득</t>
    <phoneticPr fontId="0" type="noConversion"/>
  </si>
  <si>
    <t>　사업양수로 인한 현금유출</t>
    <phoneticPr fontId="0" type="noConversion"/>
  </si>
  <si>
    <t>　복구의무로 인한 현금유출</t>
    <phoneticPr fontId="0" type="noConversion"/>
  </si>
  <si>
    <t>재무활동현금흐름</t>
    <phoneticPr fontId="0" type="noConversion"/>
  </si>
  <si>
    <t>　배당금지급</t>
    <phoneticPr fontId="0" type="noConversion"/>
  </si>
  <si>
    <t>　리스료의 지급</t>
    <phoneticPr fontId="0" type="noConversion"/>
  </si>
  <si>
    <t>환율변동효과 반영전 현금및현금성자산의 순증가</t>
    <phoneticPr fontId="0" type="noConversion"/>
  </si>
  <si>
    <t>기초현금및현금성자산</t>
    <phoneticPr fontId="0" type="noConversion"/>
  </si>
  <si>
    <t>현금및현금성자산에 대한 환율변동효과</t>
    <phoneticPr fontId="0" type="noConversion"/>
  </si>
  <si>
    <t>기말현금및현금성자산</t>
    <phoneticPr fontId="0" type="noConversion"/>
  </si>
  <si>
    <t>주)상기 연결 재무상태표, 연결 손익계산서, 연결 포괄손익계산서, 연결 자본변동표,</t>
    <phoneticPr fontId="0" type="noConversion"/>
  </si>
  <si>
    <t>15. 유형자산</t>
  </si>
  <si>
    <t>(1) 당기말과 전기말 현재 유형자산의 내역은 다음과 같습니다.</t>
  </si>
  <si>
    <t>유형자산상각비</t>
  </si>
  <si>
    <t>① 당기말</t>
  </si>
  <si>
    <t>비품</t>
  </si>
  <si>
    <t>기타유형자산(*)</t>
  </si>
  <si>
    <t>취득원가</t>
  </si>
  <si>
    <t>상각누계액</t>
  </si>
  <si>
    <t>손상차손누계액</t>
  </si>
  <si>
    <t>정부보조금</t>
  </si>
  <si>
    <t>장부금액</t>
  </si>
  <si>
    <t>(*) 기타유형자산에는 시설장치, 임차개량자산 및 건설중인자산이 포함되어 있습니 다.</t>
  </si>
  <si>
    <t>② 전기말</t>
  </si>
  <si>
    <t>(2) 당기와 전기 중 유형자산 장부금액의 변동내역은 다음과 같습니다. </t>
  </si>
  <si>
    <t>① 당기</t>
  </si>
  <si>
    <t>기초 장부금액</t>
  </si>
  <si>
    <t> 기중 취득액</t>
  </si>
  <si>
    <t> 기중 처분액</t>
  </si>
  <si>
    <t> 건설중인자산 대체</t>
  </si>
  <si>
    <t> 사용권자산으로 대체</t>
  </si>
  <si>
    <t> 감가상각비</t>
  </si>
  <si>
    <t> 기타 증감액</t>
  </si>
  <si>
    <t>당기말 장부금액</t>
  </si>
  <si>
    <t>(*) 기타유형자산에는 시설장치, 임차개량자산 및 건설중인자산이 포함되어 있습니다.</t>
  </si>
  <si>
    <t>② 전기</t>
  </si>
  <si>
    <t>기계장치(*1)</t>
  </si>
  <si>
    <t>기타유형자산(*2)</t>
  </si>
  <si>
    <t>기초 장부금액</t>
  </si>
  <si>
    <t>전기말 장부금액</t>
  </si>
  <si>
    <t>(*1) 전기 중 금융리스계약으로 인하여 기계장치 6,593백만원을 처분하고 금융리스 채권을 인식하였습니다.</t>
  </si>
  <si>
    <t>(*2) 기타유형자산에는 시설장치, 임차개량자산 및 건설중인자산이 포함되어 있습니다.</t>
  </si>
  <si>
    <t>16. 무형자산</t>
  </si>
  <si>
    <t>(1) 당기말과 전기말 현재 무형자산의 내역은 다음과 같습니다.</t>
  </si>
  <si>
    <t>산업재산권</t>
  </si>
  <si>
    <t>기타무형자산(*)</t>
  </si>
  <si>
    <t>건설중인무형자산</t>
  </si>
  <si>
    <t>(*) 기타무형자산은 사업양수로 발생한 고객관계무형자산, 기술력 등으로 구성되어 있습니다.</t>
  </si>
  <si>
    <t>(*) 기타의무형자산은 사업양수로 발생한 고객관계무형자산, 기술력 등으로 구성되어 있습니다.</t>
  </si>
  <si>
    <t>(2) 당기와 전기 중 무형자산 장부금액의 변동내역은 다음과 같습니다.</t>
  </si>
  <si>
    <t>기타무형자산(*1)</t>
  </si>
  <si>
    <t> 대체(*2)</t>
  </si>
  <si>
    <t> 계정재분류</t>
  </si>
  <si>
    <t> 무형자산상각비</t>
  </si>
  <si>
    <t> 기타</t>
  </si>
  <si>
    <t>(*1) 기타무형자산은 사업양수로 발생한 고객관계무형자산, 기술력 등으로 구성되어있습니다.</t>
  </si>
  <si>
    <t>(*2) 산업재산권 취득관련 장기선급금을 당기 중 건설중인 무형자산으로 대체한 금액 2,072백만원이 포함되어 있습니다.</t>
  </si>
  <si>
    <t> 무형자산손상</t>
  </si>
  <si>
    <t> 대체</t>
  </si>
  <si>
    <t>(*) 기타무형자산은 사업양수로 발생한 고객관계무형자산, 기술력 등으로 구성되어있습니다.</t>
  </si>
  <si>
    <t>(3) 비한정내용연수 적용 무형자산</t>
  </si>
  <si>
    <t>연결실체는 무형자산 중 영업권 및 회원권을 비한정내용연수를 가진 무형자산으로 분류하고 상각하지 않으며, 아직 사용하지 않은 무형자산인 건설중인무형자산과 함께 매년 손상여부를 검토하고 있습니다.  당기와 전기중 영업권에 대하여 인식한 손상금액은 없습니다. 건설중인무형자산과 회원권에 대하여 당기에 인식한 손상금액은없으며 전기 중 인식한 손상금액은 각 3,722백만원과 14백만원입니다.</t>
  </si>
  <si>
    <t>주식의 총수 현황</t>
  </si>
  <si>
    <t>(기준일 : </t>
  </si>
  <si>
    <t>2020년 12월 31일</t>
  </si>
  <si>
    <t>구  분</t>
  </si>
  <si>
    <t> Ⅰ. 발행할 주식의 총수</t>
  </si>
  <si>
    <t> Ⅱ. 현재까지 발행한 주식의 총수</t>
  </si>
  <si>
    <t> Ⅲ. 현재까지 감소한 주식의 총수</t>
  </si>
  <si>
    <t> 1. 감자</t>
  </si>
  <si>
    <t> 2. 이익소각</t>
  </si>
  <si>
    <t> 3. 상환주식의 상환</t>
  </si>
  <si>
    <t> 4. 기타</t>
  </si>
  <si>
    <t> Ⅳ. 발행주식의 총수 (Ⅱ-Ⅲ)</t>
  </si>
  <si>
    <t> Ⅴ. 자기주식수</t>
  </si>
  <si>
    <t> Ⅵ. 유통주식수 (Ⅳ-Ⅴ)</t>
  </si>
  <si>
    <t>주) 당사의 총 발행할 주식은 50,000,000주로 이 중 우선주식의 발행한도는 7,000,000주입니다.</t>
  </si>
  <si>
    <t>4. 재무제표</t>
  </si>
  <si>
    <t>재무상태표</t>
  </si>
  <si>
    <t>제 7 기          2020.12.31 현재</t>
  </si>
  <si>
    <t>제 6 기          2019.12.31 현재</t>
  </si>
  <si>
    <t>제 5 기          2018.12.31 현재</t>
  </si>
  <si>
    <t>제 7 기</t>
  </si>
  <si>
    <t>제 6 기</t>
  </si>
  <si>
    <t>제 5 기</t>
  </si>
  <si>
    <t>　　기타유동수취채권</t>
  </si>
  <si>
    <t>　　기타비유동수취채권</t>
  </si>
  <si>
    <t>　자본금</t>
  </si>
  <si>
    <t>　주식발행초과금</t>
  </si>
  <si>
    <t>　기타자본항목</t>
  </si>
  <si>
    <t>　이익잉여금</t>
  </si>
  <si>
    <t>포괄손익계산서</t>
  </si>
  <si>
    <t>제 7 기 2020.01.01 부터 2020.12.31 까지</t>
  </si>
  <si>
    <t>제 6 기 2019.01.01 부터 2019.12.31 까지</t>
  </si>
  <si>
    <t>제 5 기 2018.01.01 부터 2018.12.31 까지</t>
  </si>
  <si>
    <t>관계기업투자손익</t>
  </si>
  <si>
    <t>　당기손익으로 재분류되지 않는 항목:</t>
  </si>
  <si>
    <t>　　순확정급여제도의 재측정요소</t>
  </si>
  <si>
    <t>　기본주당이익 (단위 : 원)</t>
  </si>
  <si>
    <t>　희석주당이익 (단위 : 원)</t>
  </si>
  <si>
    <t>자본변동표</t>
  </si>
  <si>
    <t>기타자본항목</t>
  </si>
  <si>
    <t>확정급여부채의 재측정요소</t>
  </si>
  <si>
    <t>2019.12.31 (기말자본)</t>
  </si>
  <si>
    <t>2020.01.01 (기초자본)</t>
  </si>
  <si>
    <t>2020.12.31 (기말자본)</t>
  </si>
  <si>
    <t>현금흐름표</t>
  </si>
  <si>
    <t>Ⅰ.영업활동으로 인한 현금흐름</t>
  </si>
  <si>
    <t>　1. 영업으로부터 창출된 현금흐름</t>
  </si>
  <si>
    <t>　2. 이자수취</t>
  </si>
  <si>
    <t>　3. 이자지급</t>
  </si>
  <si>
    <t>　4. 법인세납부</t>
  </si>
  <si>
    <t>　가. 기타유동수취채권의 감소</t>
  </si>
  <si>
    <t>　나. 기타비유동수취채권의 감소</t>
  </si>
  <si>
    <t>　다. 유형자산의 처분</t>
  </si>
  <si>
    <t>　라. 무형자산의 처분</t>
  </si>
  <si>
    <t>　마. 단기금융상품의 처분</t>
  </si>
  <si>
    <t>　바. 기타비유동수취채권의 증가</t>
  </si>
  <si>
    <t>　사. 기타유동자산의 증가</t>
  </si>
  <si>
    <t>　아. 유형자산의 취득</t>
  </si>
  <si>
    <t>　자. 무형자산의 취득</t>
  </si>
  <si>
    <t>　차. 당기손익인식금융자산의 증가</t>
  </si>
  <si>
    <t>　카. 단기금융상품의 취득</t>
  </si>
  <si>
    <t>　타. 지분법적용투자주식의 취득</t>
  </si>
  <si>
    <t>Ⅲ. 재무활동현금흐름</t>
  </si>
  <si>
    <t>　가. 단기차입금의 증가</t>
  </si>
  <si>
    <t>　나. 단기차입금의 상환</t>
  </si>
  <si>
    <t>　다. 리스부채의 지급</t>
  </si>
  <si>
    <t>Ⅳ. 현금및현금성자산에 대한 환율변동효과</t>
  </si>
  <si>
    <t>Ⅴ. 현금및현금성자산의 순증가(Ⅰ+Ⅱ+Ⅲ+Ⅳ)</t>
  </si>
  <si>
    <t>Ⅵ. 기초현금및현금성자산</t>
  </si>
  <si>
    <t>Ⅶ. 기말 현금및현금성자산</t>
  </si>
  <si>
    <t>단위 조정(천)</t>
  </si>
  <si>
    <t>17. 유형자산 :</t>
  </si>
  <si>
    <t>가. 당기 및 전기의 유형자산의 변동내역은 다음과 같습니다.</t>
  </si>
  <si>
    <t>(단위: 천원)</t>
  </si>
  <si>
    <t>당  기</t>
  </si>
  <si>
    <t>합 계</t>
  </si>
  <si>
    <t>  취득</t>
  </si>
  <si>
    <t> -</t>
  </si>
  <si>
    <t>  -</t>
  </si>
  <si>
    <t>      -</t>
  </si>
  <si>
    <t>  대체</t>
  </si>
  <si>
    <t>  감가상각비</t>
  </si>
  <si>
    <t>   -</t>
  </si>
  <si>
    <t>  취득원가</t>
  </si>
  <si>
    <t>  감가상각누계액</t>
  </si>
  <si>
    <t>  정부보조금</t>
  </si>
  <si>
    <t>전  기</t>
  </si>
  <si>
    <t>  처분 등</t>
  </si>
  <si>
    <t>나. 당기 및 전기의 유형자산의 상각내역은 다음과 같습니다.</t>
  </si>
  <si>
    <t>합  계</t>
  </si>
  <si>
    <t>18. 무형자산 :</t>
  </si>
  <si>
    <t>가. 당기 및 전기의 무형자산의 변동내역은 다음과 같습니다.</t>
  </si>
  <si>
    <t> 합계</t>
  </si>
  <si>
    <t>무형자산</t>
  </si>
  <si>
    <t>  상각</t>
  </si>
  <si>
    <t>  상각누계액</t>
  </si>
  <si>
    <t>  손상누계액</t>
  </si>
  <si>
    <t>  처분</t>
  </si>
  <si>
    <t>분할단수주</t>
  </si>
  <si>
    <t>- 당사는 2016.10.21. 임시주주총회를 통하여 당사 정관상의 발행 할 주식의 총수를</t>
  </si>
  <si>
    <t>제 34 기          2020.12.31 현재</t>
  </si>
  <si>
    <t>제 33 기          2019.12.31 현재</t>
  </si>
  <si>
    <t>제 32 기          2018.12.31 현재</t>
  </si>
  <si>
    <t>제 34 기</t>
  </si>
  <si>
    <t>제 33 기</t>
  </si>
  <si>
    <t>제 32 기</t>
  </si>
  <si>
    <t>　　매출채권 및 기타채권</t>
  </si>
  <si>
    <t>　　당기손익-공정가치측정금융자산</t>
  </si>
  <si>
    <t>　　기타포괄손익-공정가치측정</t>
  </si>
  <si>
    <t>금융자산</t>
  </si>
  <si>
    <t>　　장기금융상품</t>
  </si>
  <si>
    <t>　　관계기업 및 공동기업 투자</t>
  </si>
  <si>
    <t>　　매입채무 및 기타채무</t>
  </si>
  <si>
    <t>　　당기손익인식금융부채</t>
  </si>
  <si>
    <t>　　확정급여채무</t>
  </si>
  <si>
    <t>　지배기업 소유주 지분</t>
  </si>
  <si>
    <t>　　기타불입자본</t>
  </si>
  <si>
    <t>제 34 기 2020.01.01 부터 2020.12.31 까지</t>
  </si>
  <si>
    <t>제 33 기 2019.01.01 부터 2019.12.31 까지</t>
  </si>
  <si>
    <t>제 32 기 2018.01.01 부터 2018.12.31 까지</t>
  </si>
  <si>
    <t>지분법이익(손실)</t>
  </si>
  <si>
    <t>　후속기간에 당기손익으로 재분류되지 않는 포괄손익</t>
  </si>
  <si>
    <t>　　확정급여채무의 재측정요소(세후기타포괄손익)</t>
  </si>
  <si>
    <t>　　법인세효과</t>
  </si>
  <si>
    <t>　후속기간에 당기손익으로 재분류되는 포괄손익</t>
  </si>
  <si>
    <t>　　기타포괄손익-공정가치 측정 금융자산 평가손익(세후기타포괄손익)</t>
  </si>
  <si>
    <t>당기순이익의 귀속</t>
  </si>
  <si>
    <t>　지배기업 소유주지분</t>
  </si>
  <si>
    <t>지배기업 소유주지분</t>
  </si>
  <si>
    <t>기타불입자본</t>
  </si>
  <si>
    <t>지배기업 소유주지분 합계</t>
  </si>
  <si>
    <t>주식선택권의 행사</t>
  </si>
  <si>
    <t>기타포괄손익-공정가치 측정 금융자산 평가손실</t>
  </si>
  <si>
    <t>배당금지급</t>
  </si>
  <si>
    <t>자기주식 취득</t>
  </si>
  <si>
    <t>주식보상비용</t>
  </si>
  <si>
    <t>비지배분과의 거래</t>
  </si>
  <si>
    <t>자기주식처분이익</t>
  </si>
  <si>
    <t>종속기업 자본거래</t>
  </si>
  <si>
    <t>　영업활동으로 창출된 현금</t>
  </si>
  <si>
    <t>　법인세의 납부</t>
  </si>
  <si>
    <t>　단기금융상품의 감소</t>
  </si>
  <si>
    <t>　단기금융상품의 증가</t>
  </si>
  <si>
    <t>　장기금융상품의 감소</t>
  </si>
  <si>
    <t>　당기손익인식-공정가치측정 금융자산의 감소</t>
  </si>
  <si>
    <t>　당기손익인식-공정가치측정 금융자산의 증가</t>
  </si>
  <si>
    <t>　기타포괄손익-공정가치측정 금융자산의 감소</t>
  </si>
  <si>
    <t>　기타포괄손익-공정가치측정 금융자산의 증가</t>
  </si>
  <si>
    <t>　유형자산및투자부동산의 처분</t>
  </si>
  <si>
    <t>　유형자산및투자부동산의 취득</t>
  </si>
  <si>
    <t>　대여금의 대여</t>
  </si>
  <si>
    <t>　사업결합으로 인한 현금 감소</t>
  </si>
  <si>
    <t>　리스부채의 상환</t>
  </si>
  <si>
    <t>　비지배분의 취득</t>
  </si>
  <si>
    <t>　종속기업 유상증자</t>
  </si>
  <si>
    <t>　주식선택권의 행사</t>
  </si>
  <si>
    <t>환율변동으로 인한 현금흐름</t>
  </si>
  <si>
    <t>현금및현금성자산의증가(감소)</t>
  </si>
  <si>
    <t>40. 현금흐름표</t>
  </si>
  <si>
    <t>(1) 당기와 전기 연결실체의 영업활동으로 창출된 현금은 다음과 같습니다.</t>
  </si>
  <si>
    <t>단위조정</t>
  </si>
  <si>
    <t>유형</t>
  </si>
  <si>
    <t>과  목</t>
  </si>
  <si>
    <t>무형</t>
  </si>
  <si>
    <t>손익항목의 조정 :</t>
  </si>
  <si>
    <t>  법인세비용</t>
  </si>
  <si>
    <t>  퇴직급여</t>
  </si>
  <si>
    <t>  무형자산상각비</t>
  </si>
  <si>
    <t>  대손상각비(환입)</t>
  </si>
  <si>
    <t>  재고자산평가손실</t>
  </si>
  <si>
    <t>  기타의대손상각비</t>
  </si>
  <si>
    <t>  기타의대손상각비환입</t>
  </si>
  <si>
    <t>  유형자산처분손실</t>
  </si>
  <si>
    <t>  유형자산처분이익</t>
  </si>
  <si>
    <t>  유형자산폐기손실</t>
  </si>
  <si>
    <t>  무형자산손상차손</t>
  </si>
  <si>
    <t>  무형자산처분손실</t>
  </si>
  <si>
    <t>  외화환산손실</t>
  </si>
  <si>
    <t>  외화환산이익</t>
  </si>
  <si>
    <t>  이자비용</t>
  </si>
  <si>
    <t>  이자수익</t>
  </si>
  <si>
    <t>  판매보증비</t>
  </si>
  <si>
    <t>  수선비</t>
  </si>
  <si>
    <t>  지분법손실</t>
  </si>
  <si>
    <t>  주식보상비용</t>
  </si>
  <si>
    <t>  당기손익-공정가치측정금융자산 처분이익</t>
  </si>
  <si>
    <t>  당기손익-공정가치측정금융자산 평가이익</t>
  </si>
  <si>
    <t>  당기손익-공정가치측정금융자산 평가손실</t>
  </si>
  <si>
    <t>  당기손익-공정가치측정금융자산 처분손실</t>
  </si>
  <si>
    <t>  기타포괄-공정가치측정금융자산 손상차손</t>
  </si>
  <si>
    <t>  통화선도평가이익</t>
  </si>
  <si>
    <t>  기타포괄-공정가치측정금융자산 처분이익</t>
  </si>
  <si>
    <t>  기타포괄-공정가치측정금융자산 처분손실</t>
  </si>
  <si>
    <t>  통화선도거래이익</t>
  </si>
  <si>
    <t>  배당금수익</t>
  </si>
  <si>
    <t>  잡이익</t>
  </si>
  <si>
    <t>  잡손실</t>
  </si>
  <si>
    <t>소  계</t>
  </si>
  <si>
    <t>자산부채의변동:　</t>
  </si>
  <si>
    <t>  매출채권의 감소(증가)</t>
  </si>
  <si>
    <t>  미수금의 감소(증가)</t>
  </si>
  <si>
    <t>  선급금의 감소(증가)</t>
  </si>
  <si>
    <t>  선급비용의 감소(증가)</t>
  </si>
  <si>
    <t>  재고자산의 감소(증가)</t>
  </si>
  <si>
    <t>  부가세대급금의 감소(증가)</t>
  </si>
  <si>
    <t>  보증금의 감소(증가)</t>
  </si>
  <si>
    <t>  장기선급비용의 감소(증가)</t>
  </si>
  <si>
    <t>  장기선급금의 감소(증가)</t>
  </si>
  <si>
    <t>  매입채무의 증가(감소)</t>
  </si>
  <si>
    <t>  미지급금의 증가(감소)</t>
  </si>
  <si>
    <t>  미지급비용의 증가(감소)</t>
  </si>
  <si>
    <t>  선수금의 증가(감소)</t>
  </si>
  <si>
    <t>  예수금의 증가(감소)</t>
  </si>
  <si>
    <t>  선수수익의 증가(감소)</t>
  </si>
  <si>
    <t>  임대보증금의 증가(감소)</t>
  </si>
  <si>
    <t>  충당부채의 증가(감소)</t>
  </si>
  <si>
    <t>  계약부채의 증감(감소)</t>
  </si>
  <si>
    <t>영업활동으로 창출된 현금</t>
  </si>
  <si>
    <t>나. 자기주식 취득 및 처분 현황</t>
  </si>
  <si>
    <t>peergroup</t>
  </si>
  <si>
    <t>000660</t>
  </si>
  <si>
    <t>SK하이닉스</t>
  </si>
  <si>
    <t>009150</t>
  </si>
  <si>
    <t>삼성전기</t>
  </si>
  <si>
    <t>034220</t>
  </si>
  <si>
    <t>LG디스플레이</t>
  </si>
  <si>
    <t>011070</t>
  </si>
  <si>
    <t>LG이노텍</t>
  </si>
  <si>
    <t>241560</t>
  </si>
  <si>
    <t>두산밥캣</t>
  </si>
  <si>
    <t>032902</t>
  </si>
  <si>
    <t>특수 목적용 기계 제조업</t>
  </si>
  <si>
    <t>240810</t>
  </si>
  <si>
    <t>원익IPS</t>
  </si>
  <si>
    <t>000990</t>
  </si>
  <si>
    <t>DB하이텍</t>
  </si>
  <si>
    <t>058470</t>
  </si>
  <si>
    <t>리노공업</t>
  </si>
  <si>
    <t>272210</t>
  </si>
  <si>
    <t>한화시스템</t>
  </si>
  <si>
    <t>098460</t>
  </si>
  <si>
    <t>고영</t>
  </si>
  <si>
    <t>039030</t>
  </si>
  <si>
    <t>이오테크닉스</t>
  </si>
  <si>
    <t>336370</t>
  </si>
  <si>
    <t>솔루스첨단소재</t>
  </si>
  <si>
    <t>056190</t>
  </si>
  <si>
    <t>에스에프에이</t>
  </si>
  <si>
    <t>036540</t>
  </si>
  <si>
    <t>SFA반도체</t>
  </si>
  <si>
    <t>042700</t>
  </si>
  <si>
    <t>한미반도체</t>
  </si>
  <si>
    <t>248070</t>
  </si>
  <si>
    <t>솔루엠</t>
  </si>
  <si>
    <t>분석기업</t>
  </si>
  <si>
    <t>OLED 패널</t>
  </si>
  <si>
    <t>o</t>
  </si>
  <si>
    <t>oled 발광소재</t>
  </si>
  <si>
    <t>electron transporting layer</t>
  </si>
  <si>
    <t>084370</t>
  </si>
  <si>
    <t>유진테크</t>
  </si>
  <si>
    <t>084850</t>
  </si>
  <si>
    <t>아이티엠반도체</t>
  </si>
  <si>
    <t>중견기업부</t>
  </si>
  <si>
    <t>082270</t>
  </si>
  <si>
    <t>젬백스</t>
  </si>
  <si>
    <t>벤처기업부</t>
  </si>
  <si>
    <t>033640</t>
  </si>
  <si>
    <t>네패스</t>
  </si>
  <si>
    <t>222080</t>
  </si>
  <si>
    <t>씨아이에스</t>
  </si>
  <si>
    <t>166090</t>
  </si>
  <si>
    <t>하나머티리얼즈</t>
  </si>
  <si>
    <t>348210</t>
  </si>
  <si>
    <t>넥스틴</t>
  </si>
  <si>
    <t>001820</t>
  </si>
  <si>
    <t>삼화콘덴서</t>
  </si>
  <si>
    <t>353200</t>
  </si>
  <si>
    <t>대덕전자</t>
  </si>
  <si>
    <t>101490</t>
  </si>
  <si>
    <t>에스앤에스텍</t>
  </si>
  <si>
    <t>222800</t>
  </si>
  <si>
    <t>심텍</t>
  </si>
  <si>
    <t>095610</t>
  </si>
  <si>
    <t>테스</t>
  </si>
  <si>
    <t>183300</t>
  </si>
  <si>
    <t>코미코</t>
  </si>
  <si>
    <t>011930</t>
  </si>
  <si>
    <t>신성이엔지</t>
  </si>
  <si>
    <t>078600</t>
  </si>
  <si>
    <t>대주전자재료</t>
  </si>
  <si>
    <t>192650</t>
  </si>
  <si>
    <t>드림텍</t>
  </si>
  <si>
    <t>090460</t>
  </si>
  <si>
    <t>비에이치</t>
  </si>
  <si>
    <t>092190</t>
  </si>
  <si>
    <t>서울바이오시스</t>
  </si>
  <si>
    <t>204270</t>
  </si>
  <si>
    <t>제이앤티씨</t>
  </si>
  <si>
    <t>036810</t>
  </si>
  <si>
    <t>에프에스티</t>
  </si>
  <si>
    <t>091700</t>
  </si>
  <si>
    <t>파트론</t>
  </si>
  <si>
    <t>319660</t>
  </si>
  <si>
    <t>피에스케이</t>
  </si>
  <si>
    <t>195870</t>
  </si>
  <si>
    <t>해성디에스</t>
  </si>
  <si>
    <t>036930</t>
  </si>
  <si>
    <t>주성엔지니어링</t>
  </si>
  <si>
    <t>137400</t>
  </si>
  <si>
    <t>피엔티</t>
  </si>
  <si>
    <t>060720</t>
  </si>
  <si>
    <t>KH바텍</t>
  </si>
  <si>
    <t>272290</t>
  </si>
  <si>
    <t>이녹스첨단소재</t>
  </si>
  <si>
    <t>080580</t>
  </si>
  <si>
    <t>오킨스전자</t>
  </si>
  <si>
    <t>086390</t>
  </si>
  <si>
    <t>유니테스트</t>
  </si>
  <si>
    <t>108230</t>
  </si>
  <si>
    <t>톱텍</t>
  </si>
  <si>
    <t>059090</t>
  </si>
  <si>
    <t>미코</t>
  </si>
  <si>
    <t>322310</t>
  </si>
  <si>
    <t>오로스테크놀로지</t>
  </si>
  <si>
    <t>101160</t>
  </si>
  <si>
    <t>월덱스</t>
  </si>
  <si>
    <t>089030</t>
  </si>
  <si>
    <t>테크윙</t>
  </si>
  <si>
    <t>265520</t>
  </si>
  <si>
    <t>AP시스템</t>
  </si>
  <si>
    <t>038880</t>
  </si>
  <si>
    <t>아이에이</t>
  </si>
  <si>
    <t>036200</t>
  </si>
  <si>
    <t>유니셈</t>
  </si>
  <si>
    <t>332570</t>
  </si>
  <si>
    <t>와이팜</t>
  </si>
  <si>
    <t>067310</t>
  </si>
  <si>
    <t>하나마이크론</t>
  </si>
  <si>
    <t>122990</t>
  </si>
  <si>
    <t>와이솔</t>
  </si>
  <si>
    <t>277810</t>
  </si>
  <si>
    <t>레인보우로보틱스</t>
  </si>
  <si>
    <t>기술성장기업부</t>
  </si>
  <si>
    <t>기술성장기업</t>
  </si>
  <si>
    <t>200710</t>
  </si>
  <si>
    <t>에이디테크놀로지</t>
  </si>
  <si>
    <t>004710</t>
  </si>
  <si>
    <t>한솔테크닉스</t>
  </si>
  <si>
    <t>179900</t>
  </si>
  <si>
    <t>유티아이</t>
  </si>
  <si>
    <t>052710</t>
  </si>
  <si>
    <t>아모텍</t>
  </si>
  <si>
    <t>036890</t>
  </si>
  <si>
    <t>진성티이씨</t>
  </si>
  <si>
    <t>064290</t>
  </si>
  <si>
    <t>인텍플러스</t>
  </si>
  <si>
    <t>039440</t>
  </si>
  <si>
    <t>에스티아이</t>
  </si>
  <si>
    <t>053610</t>
  </si>
  <si>
    <t>프로텍</t>
  </si>
  <si>
    <t>033240</t>
  </si>
  <si>
    <t>자화전자</t>
  </si>
  <si>
    <t>045970</t>
  </si>
  <si>
    <t>코아시아</t>
  </si>
  <si>
    <t>007810</t>
  </si>
  <si>
    <t>코리아써키트</t>
  </si>
  <si>
    <t>091120</t>
  </si>
  <si>
    <t>이엠텍</t>
  </si>
  <si>
    <t>040910</t>
  </si>
  <si>
    <t>아이씨디</t>
  </si>
  <si>
    <t>083310</t>
  </si>
  <si>
    <t>엘오티베큠</t>
  </si>
  <si>
    <t>065680</t>
  </si>
  <si>
    <t>우주일렉트로</t>
  </si>
  <si>
    <t>051370</t>
  </si>
  <si>
    <t>인터플렉스</t>
  </si>
  <si>
    <t>079370</t>
  </si>
  <si>
    <t>제우스</t>
  </si>
  <si>
    <t>144960</t>
  </si>
  <si>
    <t>뉴파워프라즈마</t>
  </si>
  <si>
    <t>187870</t>
  </si>
  <si>
    <t>디바이스이엔지</t>
  </si>
  <si>
    <t>123860</t>
  </si>
  <si>
    <t>아나패스</t>
  </si>
  <si>
    <t>092220</t>
  </si>
  <si>
    <t>KEC</t>
  </si>
  <si>
    <t>025320</t>
  </si>
  <si>
    <t>시노펙스</t>
  </si>
  <si>
    <t>077360</t>
  </si>
  <si>
    <t>덕산하이메탈</t>
  </si>
  <si>
    <t>049950</t>
  </si>
  <si>
    <t>미래컴퍼니</t>
  </si>
  <si>
    <t>149950</t>
  </si>
  <si>
    <t>아바텍</t>
  </si>
  <si>
    <t>161580</t>
  </si>
  <si>
    <t>필옵틱스</t>
  </si>
  <si>
    <t>078150</t>
  </si>
  <si>
    <t>HB테크놀러지</t>
  </si>
  <si>
    <t>017550</t>
  </si>
  <si>
    <t>수산중공업</t>
  </si>
  <si>
    <t>148150</t>
  </si>
  <si>
    <t>세경하이테크</t>
  </si>
  <si>
    <t>090360</t>
  </si>
  <si>
    <t>로보스타</t>
  </si>
  <si>
    <t>033160</t>
  </si>
  <si>
    <t>엠케이전자</t>
  </si>
  <si>
    <t>160980</t>
  </si>
  <si>
    <t>싸이맥스</t>
  </si>
  <si>
    <t>122640</t>
  </si>
  <si>
    <t>예스티</t>
  </si>
  <si>
    <t>125210</t>
  </si>
  <si>
    <t>아모그린텍</t>
  </si>
  <si>
    <t>340930</t>
  </si>
  <si>
    <t>유일에너테크</t>
  </si>
  <si>
    <t>102120</t>
  </si>
  <si>
    <t>어보브반도체</t>
  </si>
  <si>
    <t>256940</t>
  </si>
  <si>
    <t>케이피에스</t>
  </si>
  <si>
    <t>005680</t>
  </si>
  <si>
    <t>삼영전자</t>
  </si>
  <si>
    <t>054450</t>
  </si>
  <si>
    <t>텔레칩스</t>
  </si>
  <si>
    <t>282880</t>
  </si>
  <si>
    <t>코윈테크</t>
  </si>
  <si>
    <t>299030</t>
  </si>
  <si>
    <t>하나기술</t>
  </si>
  <si>
    <t>356860</t>
  </si>
  <si>
    <t>티엘비</t>
  </si>
  <si>
    <t>080220</t>
  </si>
  <si>
    <t>제주반도체</t>
  </si>
  <si>
    <t>083450</t>
  </si>
  <si>
    <t>GST</t>
  </si>
  <si>
    <t>195990</t>
  </si>
  <si>
    <t>에이비프로바이오</t>
  </si>
  <si>
    <t>068790</t>
  </si>
  <si>
    <t>DMS</t>
  </si>
  <si>
    <t>210540</t>
  </si>
  <si>
    <t>디와이파워</t>
  </si>
  <si>
    <t>083930</t>
  </si>
  <si>
    <t>아바코</t>
  </si>
  <si>
    <t>054210</t>
  </si>
  <si>
    <t>이랜텍</t>
  </si>
  <si>
    <t>155650</t>
  </si>
  <si>
    <t>와이엠씨</t>
  </si>
  <si>
    <t>108490</t>
  </si>
  <si>
    <t>로보티즈</t>
  </si>
  <si>
    <t>217500</t>
  </si>
  <si>
    <t>러셀</t>
  </si>
  <si>
    <t>277880</t>
  </si>
  <si>
    <t>티에스아이</t>
  </si>
  <si>
    <t>이익미실현기업</t>
  </si>
  <si>
    <t>302430</t>
  </si>
  <si>
    <t>이노메트리</t>
  </si>
  <si>
    <t>267320</t>
  </si>
  <si>
    <t>나인테크</t>
  </si>
  <si>
    <t>050110</t>
  </si>
  <si>
    <t>캠시스</t>
  </si>
  <si>
    <t>031980</t>
  </si>
  <si>
    <t>피에스케이홀딩스</t>
  </si>
  <si>
    <t>092440</t>
  </si>
  <si>
    <t>기신정기</t>
  </si>
  <si>
    <t>094170</t>
  </si>
  <si>
    <t>동운아나텍</t>
  </si>
  <si>
    <t>036090</t>
  </si>
  <si>
    <t>위지트</t>
  </si>
  <si>
    <t>110990</t>
  </si>
  <si>
    <t>디아이티</t>
  </si>
  <si>
    <t>255440</t>
  </si>
  <si>
    <t>야스</t>
  </si>
  <si>
    <t>071670</t>
  </si>
  <si>
    <t>에이테크솔루션</t>
  </si>
  <si>
    <t>019770</t>
  </si>
  <si>
    <t>서연탑메탈</t>
  </si>
  <si>
    <t>251630</t>
  </si>
  <si>
    <t>브이원텍</t>
  </si>
  <si>
    <t>020760</t>
  </si>
  <si>
    <t>일진디스플</t>
  </si>
  <si>
    <t>259630</t>
  </si>
  <si>
    <t>엠플러스</t>
  </si>
  <si>
    <t>009470</t>
  </si>
  <si>
    <t>삼화전기</t>
  </si>
  <si>
    <t>290550</t>
  </si>
  <si>
    <t>디케이티</t>
  </si>
  <si>
    <t>037330</t>
  </si>
  <si>
    <t>인지디스플레</t>
  </si>
  <si>
    <t>056080</t>
  </si>
  <si>
    <t>유진로봇</t>
  </si>
  <si>
    <t>094360</t>
  </si>
  <si>
    <t>칩스앤미디어</t>
  </si>
  <si>
    <t>033540</t>
  </si>
  <si>
    <t>파라텍</t>
  </si>
  <si>
    <t>306620</t>
  </si>
  <si>
    <t>네온테크</t>
  </si>
  <si>
    <t>214430</t>
  </si>
  <si>
    <t>아이쓰리시스템</t>
  </si>
  <si>
    <t>238490</t>
  </si>
  <si>
    <t>힘스</t>
  </si>
  <si>
    <t>092870</t>
  </si>
  <si>
    <t>엑시콘</t>
  </si>
  <si>
    <t>065130</t>
  </si>
  <si>
    <t>탑엔지니어링</t>
  </si>
  <si>
    <t>051490</t>
  </si>
  <si>
    <t>나라엠앤디</t>
  </si>
  <si>
    <t>049080</t>
  </si>
  <si>
    <t>기가레인</t>
  </si>
  <si>
    <t>080000</t>
  </si>
  <si>
    <t>에스엔유</t>
  </si>
  <si>
    <t>196490</t>
  </si>
  <si>
    <t>디에이테크놀로지</t>
  </si>
  <si>
    <t>투자주의환기종목(소속부없음)</t>
  </si>
  <si>
    <t>013810</t>
  </si>
  <si>
    <t>스페코</t>
  </si>
  <si>
    <t>089890</t>
  </si>
  <si>
    <t>코세스</t>
  </si>
  <si>
    <t>017900</t>
  </si>
  <si>
    <t>광전자</t>
  </si>
  <si>
    <t>042600</t>
  </si>
  <si>
    <t>새로닉스</t>
  </si>
  <si>
    <t>033200</t>
  </si>
  <si>
    <t>모아텍</t>
  </si>
  <si>
    <t>290520</t>
  </si>
  <si>
    <t>신도기연</t>
  </si>
  <si>
    <t>253590</t>
  </si>
  <si>
    <t>네오셈</t>
  </si>
  <si>
    <t>007660</t>
  </si>
  <si>
    <t>이수페타시스</t>
  </si>
  <si>
    <t>303030</t>
  </si>
  <si>
    <t>지니틱스</t>
  </si>
  <si>
    <t>066310</t>
  </si>
  <si>
    <t>큐에스아이</t>
  </si>
  <si>
    <t>117730</t>
  </si>
  <si>
    <t>티로보틱스</t>
  </si>
  <si>
    <t>263600</t>
  </si>
  <si>
    <t>덕우전자</t>
  </si>
  <si>
    <t>141000</t>
  </si>
  <si>
    <t>비아트론</t>
  </si>
  <si>
    <t>171090</t>
  </si>
  <si>
    <t>선익시스템</t>
  </si>
  <si>
    <t>109740</t>
  </si>
  <si>
    <t>디에스케이</t>
  </si>
  <si>
    <t>148250</t>
  </si>
  <si>
    <t>알엔투테크놀로지</t>
  </si>
  <si>
    <t>317120</t>
  </si>
  <si>
    <t>라닉스</t>
  </si>
  <si>
    <t>241770</t>
  </si>
  <si>
    <t>메카로</t>
  </si>
  <si>
    <t>004770</t>
  </si>
  <si>
    <t>써니전자</t>
  </si>
  <si>
    <t>200470</t>
  </si>
  <si>
    <t>에이팩트</t>
  </si>
  <si>
    <t>010240</t>
  </si>
  <si>
    <t>흥국</t>
  </si>
  <si>
    <t>347770</t>
  </si>
  <si>
    <t>핌스</t>
  </si>
  <si>
    <t>037950</t>
  </si>
  <si>
    <t>엘컴텍</t>
  </si>
  <si>
    <t>033170</t>
  </si>
  <si>
    <t>시그네틱스</t>
  </si>
  <si>
    <t>097800</t>
  </si>
  <si>
    <t>윈팩</t>
  </si>
  <si>
    <t>264660</t>
  </si>
  <si>
    <t>씨앤지하이테크</t>
  </si>
  <si>
    <t>227950</t>
  </si>
  <si>
    <t>엔투텍</t>
  </si>
  <si>
    <t>090710</t>
  </si>
  <si>
    <t>휴림로봇</t>
  </si>
  <si>
    <t>017370</t>
  </si>
  <si>
    <t>우신시스템</t>
  </si>
  <si>
    <t>062860</t>
  </si>
  <si>
    <t>티엘아이</t>
  </si>
  <si>
    <t>관리종목(소속부없음)</t>
  </si>
  <si>
    <t>038460</t>
  </si>
  <si>
    <t>바이오스마트</t>
  </si>
  <si>
    <t>079810</t>
  </si>
  <si>
    <t>디이엔티</t>
  </si>
  <si>
    <t>090470</t>
  </si>
  <si>
    <t>제이스텍</t>
  </si>
  <si>
    <t>083500</t>
  </si>
  <si>
    <t>에프엔에스테크</t>
  </si>
  <si>
    <t>290740</t>
  </si>
  <si>
    <t>액트로</t>
  </si>
  <si>
    <t>066900</t>
  </si>
  <si>
    <t>디에이피</t>
  </si>
  <si>
    <t>043260</t>
  </si>
  <si>
    <t>성호전자</t>
  </si>
  <si>
    <t>088130</t>
  </si>
  <si>
    <t>동아엘텍</t>
  </si>
  <si>
    <t>092600</t>
  </si>
  <si>
    <t>앤씨앤</t>
  </si>
  <si>
    <t>073110</t>
  </si>
  <si>
    <t>엘엠에스</t>
  </si>
  <si>
    <t>117670</t>
  </si>
  <si>
    <t>알파홀딩스</t>
  </si>
  <si>
    <t>143540</t>
  </si>
  <si>
    <t>영우디에스피</t>
  </si>
  <si>
    <t>071280</t>
  </si>
  <si>
    <t>로체시스템즈</t>
  </si>
  <si>
    <t>226440</t>
  </si>
  <si>
    <t>한송네오텍</t>
  </si>
  <si>
    <t>049520</t>
  </si>
  <si>
    <t>유아이엘</t>
  </si>
  <si>
    <t>080520</t>
  </si>
  <si>
    <t>오디텍</t>
  </si>
  <si>
    <t>036010</t>
  </si>
  <si>
    <t>아비코전자</t>
  </si>
  <si>
    <t>009310</t>
  </si>
  <si>
    <t>참엔지니어링</t>
  </si>
  <si>
    <t>198080</t>
  </si>
  <si>
    <t>엔피디</t>
  </si>
  <si>
    <t>272110</t>
  </si>
  <si>
    <t>케이엔제이</t>
  </si>
  <si>
    <t>089790</t>
  </si>
  <si>
    <t>제이티</t>
  </si>
  <si>
    <t>177830</t>
  </si>
  <si>
    <t>파버나인</t>
  </si>
  <si>
    <t>140670</t>
  </si>
  <si>
    <t>알에스오토메이션</t>
  </si>
  <si>
    <t>049800</t>
  </si>
  <si>
    <t>우진플라임</t>
  </si>
  <si>
    <t>052860</t>
  </si>
  <si>
    <t>아이앤씨</t>
  </si>
  <si>
    <t>000850</t>
  </si>
  <si>
    <t>화천기공</t>
  </si>
  <si>
    <t>078350</t>
  </si>
  <si>
    <t>한양디지텍</t>
  </si>
  <si>
    <t>054040</t>
  </si>
  <si>
    <t>한국컴퓨터</t>
  </si>
  <si>
    <t>247660</t>
  </si>
  <si>
    <t>나노씨엠에스</t>
  </si>
  <si>
    <t>219130</t>
  </si>
  <si>
    <t>타이거일렉</t>
  </si>
  <si>
    <t>038060</t>
  </si>
  <si>
    <t>루멘스</t>
  </si>
  <si>
    <t>208710</t>
  </si>
  <si>
    <t>바이오로그디바이스</t>
  </si>
  <si>
    <t>190510</t>
  </si>
  <si>
    <t>나무가</t>
  </si>
  <si>
    <t>264850</t>
  </si>
  <si>
    <t>이랜시스</t>
  </si>
  <si>
    <t>092300</t>
  </si>
  <si>
    <t>현우산업</t>
  </si>
  <si>
    <t>059120</t>
  </si>
  <si>
    <t>아진엑스텍</t>
  </si>
  <si>
    <t>263810</t>
  </si>
  <si>
    <t>상신전자</t>
  </si>
  <si>
    <t>153490</t>
  </si>
  <si>
    <t>우리이앤엘</t>
  </si>
  <si>
    <t>177350</t>
  </si>
  <si>
    <t>베셀</t>
  </si>
  <si>
    <t>036170</t>
  </si>
  <si>
    <t>클라우드에어</t>
  </si>
  <si>
    <t>087600</t>
  </si>
  <si>
    <t>픽셀플러스</t>
  </si>
  <si>
    <t>050860</t>
  </si>
  <si>
    <t>아세아텍</t>
  </si>
  <si>
    <t>131760</t>
  </si>
  <si>
    <t>파인텍</t>
  </si>
  <si>
    <t>091340</t>
  </si>
  <si>
    <t>S&amp;K폴리텍</t>
  </si>
  <si>
    <t>094970</t>
  </si>
  <si>
    <t>제이엠티</t>
  </si>
  <si>
    <t>317830</t>
  </si>
  <si>
    <t>에스피시스템스</t>
  </si>
  <si>
    <t>079950</t>
  </si>
  <si>
    <t>인베니아</t>
  </si>
  <si>
    <t>115530</t>
  </si>
  <si>
    <t>씨엔플러스</t>
  </si>
  <si>
    <t>010660</t>
  </si>
  <si>
    <t>화천기계</t>
  </si>
  <si>
    <t>101390</t>
  </si>
  <si>
    <t>아이엠</t>
  </si>
  <si>
    <t>106080</t>
  </si>
  <si>
    <t>하이소닉</t>
  </si>
  <si>
    <t>099440</t>
  </si>
  <si>
    <t>스맥</t>
  </si>
  <si>
    <t>096610</t>
  </si>
  <si>
    <t>알에프세미</t>
  </si>
  <si>
    <t>032580</t>
  </si>
  <si>
    <t>피델릭스</t>
  </si>
  <si>
    <t>045300</t>
  </si>
  <si>
    <t>성우테크론</t>
  </si>
  <si>
    <t>098120</t>
  </si>
  <si>
    <t>마이크로컨텍솔</t>
  </si>
  <si>
    <t>049120</t>
  </si>
  <si>
    <t>파인디앤씨</t>
  </si>
  <si>
    <t>032960</t>
  </si>
  <si>
    <t>동일기연</t>
  </si>
  <si>
    <t>217190</t>
  </si>
  <si>
    <t>제너셈</t>
  </si>
  <si>
    <t>072950</t>
  </si>
  <si>
    <t>빛샘전자</t>
  </si>
  <si>
    <t>009140</t>
  </si>
  <si>
    <t>경인전자</t>
  </si>
  <si>
    <t>254120</t>
  </si>
  <si>
    <t>자비스</t>
  </si>
  <si>
    <t>067770</t>
  </si>
  <si>
    <t>세진티에스</t>
  </si>
  <si>
    <t>059100</t>
  </si>
  <si>
    <t>아이컴포넌트</t>
  </si>
  <si>
    <t>317850</t>
  </si>
  <si>
    <t>대모</t>
  </si>
  <si>
    <t>014910</t>
  </si>
  <si>
    <t>성문전자</t>
  </si>
  <si>
    <t>085670</t>
  </si>
  <si>
    <t>뉴프렉스</t>
  </si>
  <si>
    <t>008830</t>
  </si>
  <si>
    <t>대동기어</t>
  </si>
  <si>
    <t>044780</t>
  </si>
  <si>
    <t>에이치케이</t>
  </si>
  <si>
    <t>015260</t>
  </si>
  <si>
    <t>에이엔피</t>
  </si>
  <si>
    <t>191410</t>
  </si>
  <si>
    <t>육일씨엔에쓰</t>
  </si>
  <si>
    <t>096870</t>
  </si>
  <si>
    <t>엘디티</t>
  </si>
  <si>
    <t>101400</t>
  </si>
  <si>
    <t>엔시트론</t>
  </si>
  <si>
    <t>025890</t>
  </si>
  <si>
    <t>한국주강</t>
  </si>
  <si>
    <t>160600</t>
  </si>
  <si>
    <t>이큐셀</t>
  </si>
  <si>
    <t>115610</t>
  </si>
  <si>
    <t>이미지스</t>
  </si>
  <si>
    <t>069330</t>
  </si>
  <si>
    <t>유아이디</t>
  </si>
  <si>
    <t>101680</t>
  </si>
  <si>
    <t>한국정밀기계</t>
  </si>
  <si>
    <t>121890</t>
  </si>
  <si>
    <t>에스디시스템</t>
  </si>
  <si>
    <t>종가</t>
  </si>
  <si>
    <t>대비</t>
  </si>
  <si>
    <t>등락률</t>
  </si>
  <si>
    <t>060310</t>
  </si>
  <si>
    <t>3S</t>
  </si>
  <si>
    <t>기계·장비</t>
  </si>
  <si>
    <t>054620</t>
  </si>
  <si>
    <t>APS홀딩스</t>
  </si>
  <si>
    <t>금융</t>
  </si>
  <si>
    <t>반도체</t>
  </si>
  <si>
    <t>211270</t>
  </si>
  <si>
    <t>AP위성</t>
  </si>
  <si>
    <t>통신장비</t>
  </si>
  <si>
    <t>035760</t>
  </si>
  <si>
    <t>CJ ENM</t>
  </si>
  <si>
    <t>방송서비스</t>
  </si>
  <si>
    <t>051500</t>
  </si>
  <si>
    <t>CJ프레시웨이</t>
  </si>
  <si>
    <t>유통</t>
  </si>
  <si>
    <t>058820</t>
  </si>
  <si>
    <t>CMG제약</t>
  </si>
  <si>
    <t>제약</t>
  </si>
  <si>
    <t>023460</t>
  </si>
  <si>
    <t>CNH</t>
  </si>
  <si>
    <t>056000</t>
  </si>
  <si>
    <t>COWON</t>
  </si>
  <si>
    <t>디지털컨텐츠</t>
  </si>
  <si>
    <t>065770</t>
  </si>
  <si>
    <t>CS</t>
  </si>
  <si>
    <t>083660</t>
  </si>
  <si>
    <t>CSA 코스믹</t>
  </si>
  <si>
    <t>화학</t>
  </si>
  <si>
    <t>367340</t>
  </si>
  <si>
    <t>DB금융스팩8호</t>
  </si>
  <si>
    <t>367360</t>
  </si>
  <si>
    <t>DB금융스팩9호</t>
  </si>
  <si>
    <t>241520</t>
  </si>
  <si>
    <t>DSC인베스트먼트</t>
  </si>
  <si>
    <t>245620</t>
  </si>
  <si>
    <t>EDGC</t>
  </si>
  <si>
    <t>기타서비스</t>
  </si>
  <si>
    <t>037370</t>
  </si>
  <si>
    <t>EG</t>
  </si>
  <si>
    <t>079190</t>
  </si>
  <si>
    <t>EMW</t>
  </si>
  <si>
    <t>130500</t>
  </si>
  <si>
    <t>GH신소재</t>
  </si>
  <si>
    <t>섬유·의류</t>
  </si>
  <si>
    <t>900290</t>
  </si>
  <si>
    <t>GRT</t>
  </si>
  <si>
    <t>028150</t>
  </si>
  <si>
    <t>GS홈쇼핑</t>
  </si>
  <si>
    <t>045890</t>
  </si>
  <si>
    <t>GV</t>
  </si>
  <si>
    <t>일반전기전자</t>
  </si>
  <si>
    <t>036640</t>
  </si>
  <si>
    <t>HRS</t>
  </si>
  <si>
    <t>335870</t>
  </si>
  <si>
    <t>IBKS제12호스팩</t>
  </si>
  <si>
    <t>351340</t>
  </si>
  <si>
    <t>IBKS제13호스팩</t>
  </si>
  <si>
    <t>351320</t>
  </si>
  <si>
    <t>IBKS제14호스팩</t>
  </si>
  <si>
    <t>373200</t>
  </si>
  <si>
    <t>IBKS제15호스팩</t>
  </si>
  <si>
    <t>095340</t>
  </si>
  <si>
    <t>ISC</t>
  </si>
  <si>
    <t>099520</t>
  </si>
  <si>
    <t>ITX-AI</t>
  </si>
  <si>
    <t>950170</t>
  </si>
  <si>
    <t>JTC</t>
  </si>
  <si>
    <t>067290</t>
  </si>
  <si>
    <t>JW신약</t>
  </si>
  <si>
    <t>035900</t>
  </si>
  <si>
    <t>JYP Ent.</t>
  </si>
  <si>
    <t>오락·문화</t>
  </si>
  <si>
    <t>024840</t>
  </si>
  <si>
    <t>KBI메탈</t>
  </si>
  <si>
    <t>금속</t>
  </si>
  <si>
    <t>024120</t>
  </si>
  <si>
    <t>KB오토시스</t>
  </si>
  <si>
    <t>운송장비·부품</t>
  </si>
  <si>
    <t>021320</t>
  </si>
  <si>
    <t>KCC건설</t>
  </si>
  <si>
    <t>건설</t>
  </si>
  <si>
    <t>036670</t>
  </si>
  <si>
    <t>KCI</t>
  </si>
  <si>
    <t>044180</t>
  </si>
  <si>
    <t>KD</t>
  </si>
  <si>
    <t>151860</t>
  </si>
  <si>
    <t>KG ETS</t>
  </si>
  <si>
    <t>046440</t>
  </si>
  <si>
    <t>KG모빌리언스</t>
  </si>
  <si>
    <t>035600</t>
  </si>
  <si>
    <t>KG이니시스</t>
  </si>
  <si>
    <t>IT부품</t>
  </si>
  <si>
    <t>122450</t>
  </si>
  <si>
    <t>KMH</t>
  </si>
  <si>
    <t>052900</t>
  </si>
  <si>
    <t>KMH하이텍</t>
  </si>
  <si>
    <t>058400</t>
  </si>
  <si>
    <t>KNN</t>
  </si>
  <si>
    <t>114450</t>
  </si>
  <si>
    <t>KPX생명과학</t>
  </si>
  <si>
    <t>036030</t>
  </si>
  <si>
    <t>KTH</t>
  </si>
  <si>
    <t>060370</t>
  </si>
  <si>
    <t>KT서브마린</t>
  </si>
  <si>
    <t>065150</t>
  </si>
  <si>
    <t>MP그룹</t>
  </si>
  <si>
    <t>219550</t>
  </si>
  <si>
    <t>MP한강</t>
  </si>
  <si>
    <t>160550</t>
  </si>
  <si>
    <t>NEW</t>
  </si>
  <si>
    <t>053290</t>
  </si>
  <si>
    <t>NE능률</t>
  </si>
  <si>
    <t>출판·매체복제</t>
  </si>
  <si>
    <t>104200</t>
  </si>
  <si>
    <t>NHN벅스</t>
  </si>
  <si>
    <t>060250</t>
  </si>
  <si>
    <t>NHN한국사이버결제</t>
  </si>
  <si>
    <t>030190</t>
  </si>
  <si>
    <t>NICE평가정보</t>
  </si>
  <si>
    <t>078590</t>
  </si>
  <si>
    <t>OQP</t>
  </si>
  <si>
    <t>178920</t>
  </si>
  <si>
    <t>PI첨단소재</t>
  </si>
  <si>
    <t>024940</t>
  </si>
  <si>
    <t>PN풍년</t>
  </si>
  <si>
    <t>218410</t>
  </si>
  <si>
    <t>RFHIC</t>
  </si>
  <si>
    <t>019550</t>
  </si>
  <si>
    <t>SBI인베스트먼트</t>
  </si>
  <si>
    <t>950110</t>
  </si>
  <si>
    <t>SBI핀테크솔루션즈</t>
  </si>
  <si>
    <t>046140</t>
  </si>
  <si>
    <t>SBS콘텐츠허브</t>
  </si>
  <si>
    <t>036120</t>
  </si>
  <si>
    <t>SCI평가정보</t>
  </si>
  <si>
    <t>099220</t>
  </si>
  <si>
    <t>SDN</t>
  </si>
  <si>
    <t>255220</t>
  </si>
  <si>
    <t>SG</t>
  </si>
  <si>
    <t>비금속</t>
  </si>
  <si>
    <t>040610</t>
  </si>
  <si>
    <t>SG&amp;G</t>
  </si>
  <si>
    <t>049470</t>
  </si>
  <si>
    <t>SGA</t>
  </si>
  <si>
    <t>184230</t>
  </si>
  <si>
    <t>SGA솔루션즈</t>
  </si>
  <si>
    <t>016250</t>
  </si>
  <si>
    <t>SGC이테크건설</t>
  </si>
  <si>
    <t>307070</t>
  </si>
  <si>
    <t>SK4호스팩</t>
  </si>
  <si>
    <t>337450</t>
  </si>
  <si>
    <t>SK5호스팩</t>
  </si>
  <si>
    <t>340350</t>
  </si>
  <si>
    <t>SK6호스팩</t>
  </si>
  <si>
    <t>036490</t>
  </si>
  <si>
    <t>SK머티리얼즈</t>
  </si>
  <si>
    <t>048550</t>
  </si>
  <si>
    <t>SM C&amp;C</t>
  </si>
  <si>
    <t>063440</t>
  </si>
  <si>
    <t>SM Life Design</t>
  </si>
  <si>
    <t>950180</t>
  </si>
  <si>
    <t>SNK</t>
  </si>
  <si>
    <t>289080</t>
  </si>
  <si>
    <t>SV인베스트먼트</t>
  </si>
  <si>
    <t>089230</t>
  </si>
  <si>
    <t>THE E&amp;M</t>
  </si>
  <si>
    <t>인터넷</t>
  </si>
  <si>
    <t>161570</t>
  </si>
  <si>
    <t>THE MIDONG</t>
  </si>
  <si>
    <t>정보기기</t>
  </si>
  <si>
    <t>032540</t>
  </si>
  <si>
    <t>TJ미디어</t>
  </si>
  <si>
    <t>048770</t>
  </si>
  <si>
    <t>TPC</t>
  </si>
  <si>
    <t>246690</t>
  </si>
  <si>
    <t>TS인베스트먼트</t>
  </si>
  <si>
    <t>317240</t>
  </si>
  <si>
    <t>TS트릴리온</t>
  </si>
  <si>
    <t>038340</t>
  </si>
  <si>
    <t>UCI</t>
  </si>
  <si>
    <t>073570</t>
  </si>
  <si>
    <t>WI</t>
  </si>
  <si>
    <t>052300</t>
  </si>
  <si>
    <t>W홀딩컴퍼니</t>
  </si>
  <si>
    <t>운송</t>
  </si>
  <si>
    <t>057030</t>
  </si>
  <si>
    <t>YBM넷</t>
  </si>
  <si>
    <t>040300</t>
  </si>
  <si>
    <t>YTN</t>
  </si>
  <si>
    <t>051390</t>
  </si>
  <si>
    <t>YW</t>
  </si>
  <si>
    <t>052220</t>
  </si>
  <si>
    <t>iMBC</t>
  </si>
  <si>
    <t>079940</t>
  </si>
  <si>
    <t>가비아</t>
  </si>
  <si>
    <t>078890</t>
  </si>
  <si>
    <t>가온미디어</t>
  </si>
  <si>
    <t>192410</t>
  </si>
  <si>
    <t>감마누</t>
  </si>
  <si>
    <t>217730</t>
  </si>
  <si>
    <t>강스템바이오텍</t>
  </si>
  <si>
    <t>114190</t>
  </si>
  <si>
    <t>강원</t>
  </si>
  <si>
    <t>094480</t>
  </si>
  <si>
    <t>갤럭시아머니트리</t>
  </si>
  <si>
    <t>063080</t>
  </si>
  <si>
    <t>게임빌</t>
  </si>
  <si>
    <t>044480</t>
  </si>
  <si>
    <t>경남바이오파마</t>
  </si>
  <si>
    <t>039240</t>
  </si>
  <si>
    <t>경남스틸</t>
  </si>
  <si>
    <t>053950</t>
  </si>
  <si>
    <t>경남제약</t>
  </si>
  <si>
    <t>223310</t>
  </si>
  <si>
    <t>경남제약헬스케어</t>
  </si>
  <si>
    <t>011040</t>
  </si>
  <si>
    <t>경동제약</t>
  </si>
  <si>
    <t>024910</t>
  </si>
  <si>
    <t>경창산업</t>
  </si>
  <si>
    <t>198440</t>
  </si>
  <si>
    <t>고려시멘트</t>
  </si>
  <si>
    <t>049720</t>
  </si>
  <si>
    <t>고려신용정보</t>
  </si>
  <si>
    <t>014570</t>
  </si>
  <si>
    <t>고려제약</t>
  </si>
  <si>
    <t>348150</t>
  </si>
  <si>
    <t>고바이오랩</t>
  </si>
  <si>
    <t>038530</t>
  </si>
  <si>
    <t>골드퍼시픽</t>
  </si>
  <si>
    <t>900280</t>
  </si>
  <si>
    <t>골든센츄리</t>
  </si>
  <si>
    <t>215000</t>
  </si>
  <si>
    <t>골프존</t>
  </si>
  <si>
    <t>121440</t>
  </si>
  <si>
    <t>골프존뉴딘홀딩스</t>
  </si>
  <si>
    <t>014200</t>
  </si>
  <si>
    <t>광림</t>
  </si>
  <si>
    <t>026910</t>
  </si>
  <si>
    <t>광진실업</t>
  </si>
  <si>
    <t>090150</t>
  </si>
  <si>
    <t>광진윈텍</t>
  </si>
  <si>
    <t>355150</t>
  </si>
  <si>
    <t>교보10호스팩</t>
  </si>
  <si>
    <t>331520</t>
  </si>
  <si>
    <t>교보9호스팩</t>
  </si>
  <si>
    <t>053270</t>
  </si>
  <si>
    <t>구영테크</t>
  </si>
  <si>
    <t>066620</t>
  </si>
  <si>
    <t>국보디자인</t>
  </si>
  <si>
    <t>043650</t>
  </si>
  <si>
    <t>국순당</t>
  </si>
  <si>
    <t>음식료·담배</t>
  </si>
  <si>
    <t>006050</t>
  </si>
  <si>
    <t>국영지앤엠</t>
  </si>
  <si>
    <t>060480</t>
  </si>
  <si>
    <t>국일신동</t>
  </si>
  <si>
    <t>078130</t>
  </si>
  <si>
    <t>국일제지</t>
  </si>
  <si>
    <t>종이·목재</t>
  </si>
  <si>
    <t>307750</t>
  </si>
  <si>
    <t>국전약품</t>
  </si>
  <si>
    <t>204020</t>
  </si>
  <si>
    <t>그리티</t>
  </si>
  <si>
    <t>186230</t>
  </si>
  <si>
    <t>그린플러스</t>
  </si>
  <si>
    <t>900070</t>
  </si>
  <si>
    <t>글로벌에스엠</t>
  </si>
  <si>
    <t>204620</t>
  </si>
  <si>
    <t>글로벌텍스프리</t>
  </si>
  <si>
    <t>019660</t>
  </si>
  <si>
    <t>글로본</t>
  </si>
  <si>
    <t>053260</t>
  </si>
  <si>
    <t>금강철강</t>
  </si>
  <si>
    <t>036190</t>
  </si>
  <si>
    <t>금화피에스시</t>
  </si>
  <si>
    <t>035460</t>
  </si>
  <si>
    <t>기산텔레콤</t>
  </si>
  <si>
    <t>308100</t>
  </si>
  <si>
    <t>까스텔바작</t>
  </si>
  <si>
    <t>187790</t>
  </si>
  <si>
    <t>나노</t>
  </si>
  <si>
    <t>286750</t>
  </si>
  <si>
    <t>나노브릭</t>
  </si>
  <si>
    <t>151910</t>
  </si>
  <si>
    <t>나노스</t>
  </si>
  <si>
    <t>121600</t>
  </si>
  <si>
    <t>나노신소재</t>
  </si>
  <si>
    <t>039860</t>
  </si>
  <si>
    <t>나노엔텍</t>
  </si>
  <si>
    <t>의료·정밀기기</t>
  </si>
  <si>
    <t>091970</t>
  </si>
  <si>
    <t>나노캠텍</t>
  </si>
  <si>
    <t>242040</t>
  </si>
  <si>
    <t>나무기술</t>
  </si>
  <si>
    <t>089600</t>
  </si>
  <si>
    <t>나스미디어</t>
  </si>
  <si>
    <t>293580</t>
  </si>
  <si>
    <t>나우IB</t>
  </si>
  <si>
    <t>138610</t>
  </si>
  <si>
    <t>나이벡</t>
  </si>
  <si>
    <t>130580</t>
  </si>
  <si>
    <t>나이스디앤비</t>
  </si>
  <si>
    <t>036800</t>
  </si>
  <si>
    <t>나이스정보통신</t>
  </si>
  <si>
    <t>통신서비스</t>
  </si>
  <si>
    <t>111710</t>
  </si>
  <si>
    <t>남화산업</t>
  </si>
  <si>
    <t>091590</t>
  </si>
  <si>
    <t>남화토건</t>
  </si>
  <si>
    <t>168330</t>
  </si>
  <si>
    <t>내츄럴엔도텍</t>
  </si>
  <si>
    <t>094860</t>
  </si>
  <si>
    <t>네오리진</t>
  </si>
  <si>
    <t>212560</t>
  </si>
  <si>
    <t>네오오토</t>
  </si>
  <si>
    <t>095660</t>
  </si>
  <si>
    <t>네오위즈</t>
  </si>
  <si>
    <t>042420</t>
  </si>
  <si>
    <t>네오위즈홀딩스</t>
  </si>
  <si>
    <t>950220</t>
  </si>
  <si>
    <t>네오이뮨텍(Reg.S)</t>
  </si>
  <si>
    <t>311390</t>
  </si>
  <si>
    <t>네오크레마</t>
  </si>
  <si>
    <t>085910</t>
  </si>
  <si>
    <t>네오티스</t>
  </si>
  <si>
    <t>092730</t>
  </si>
  <si>
    <t>네오팜</t>
  </si>
  <si>
    <t>290660</t>
  </si>
  <si>
    <t>네오펙트</t>
  </si>
  <si>
    <t>153460</t>
  </si>
  <si>
    <t>네이블</t>
  </si>
  <si>
    <t>007390</t>
  </si>
  <si>
    <t>네이처셀</t>
  </si>
  <si>
    <t>330860</t>
  </si>
  <si>
    <t>네패스아크</t>
  </si>
  <si>
    <t>089140</t>
  </si>
  <si>
    <t>넥스턴</t>
  </si>
  <si>
    <t>065170</t>
  </si>
  <si>
    <t>넥스트BT</t>
  </si>
  <si>
    <t>137940</t>
  </si>
  <si>
    <t>넥스트아이</t>
  </si>
  <si>
    <t>041140</t>
  </si>
  <si>
    <t>넥슨지티</t>
  </si>
  <si>
    <t>217270</t>
  </si>
  <si>
    <t>넵튠</t>
  </si>
  <si>
    <t>225570</t>
  </si>
  <si>
    <t>넷게임즈</t>
  </si>
  <si>
    <t>104620</t>
  </si>
  <si>
    <t>노랑풍선</t>
  </si>
  <si>
    <t>194700</t>
  </si>
  <si>
    <t>노바렉스</t>
  </si>
  <si>
    <t>285490</t>
  </si>
  <si>
    <t>노바텍</t>
  </si>
  <si>
    <t>기타제조</t>
  </si>
  <si>
    <t>278650</t>
  </si>
  <si>
    <t>노터스</t>
  </si>
  <si>
    <t>144510</t>
  </si>
  <si>
    <t>녹십자랩셀</t>
  </si>
  <si>
    <t>031390</t>
  </si>
  <si>
    <t>녹십자셀</t>
  </si>
  <si>
    <t>녹십자엠에스</t>
  </si>
  <si>
    <t>234690</t>
  </si>
  <si>
    <t>녹십자웰빙</t>
  </si>
  <si>
    <t>065560</t>
  </si>
  <si>
    <t>녹원씨엔아이</t>
  </si>
  <si>
    <t>054050</t>
  </si>
  <si>
    <t>농우바이오</t>
  </si>
  <si>
    <t>농업, 임업 및 어업</t>
  </si>
  <si>
    <t>040160</t>
  </si>
  <si>
    <t>누리텔레콤</t>
  </si>
  <si>
    <t>069140</t>
  </si>
  <si>
    <t>누리플랜</t>
  </si>
  <si>
    <t>126870</t>
  </si>
  <si>
    <t>뉴로스</t>
  </si>
  <si>
    <t>060260</t>
  </si>
  <si>
    <t>뉴보텍</t>
  </si>
  <si>
    <t>012340</t>
  </si>
  <si>
    <t>뉴인텍</t>
  </si>
  <si>
    <t>214870</t>
  </si>
  <si>
    <t>뉴지랩</t>
  </si>
  <si>
    <t>270870</t>
  </si>
  <si>
    <t>뉴트리</t>
  </si>
  <si>
    <t>900100</t>
  </si>
  <si>
    <t>뉴프라이드</t>
  </si>
  <si>
    <t>119860</t>
  </si>
  <si>
    <t>다나와</t>
  </si>
  <si>
    <t>064260</t>
  </si>
  <si>
    <t>다날</t>
  </si>
  <si>
    <t>093640</t>
  </si>
  <si>
    <t>다믈멀티미디어</t>
  </si>
  <si>
    <t>039560</t>
  </si>
  <si>
    <t>다산네트웍스</t>
  </si>
  <si>
    <t>032190</t>
  </si>
  <si>
    <t>다우데이타</t>
  </si>
  <si>
    <t>068240</t>
  </si>
  <si>
    <t>다원시스</t>
  </si>
  <si>
    <t>020400</t>
  </si>
  <si>
    <t>대동금속</t>
  </si>
  <si>
    <t>048470</t>
  </si>
  <si>
    <t>대동스틸</t>
  </si>
  <si>
    <t>004780</t>
  </si>
  <si>
    <t>대륙제관</t>
  </si>
  <si>
    <t>017650</t>
  </si>
  <si>
    <t>대림제지</t>
  </si>
  <si>
    <t>007720</t>
  </si>
  <si>
    <t>대명소노시즌</t>
  </si>
  <si>
    <t>290670</t>
  </si>
  <si>
    <t>대보마그네틱</t>
  </si>
  <si>
    <t>078140</t>
  </si>
  <si>
    <t>대봉엘에스</t>
  </si>
  <si>
    <t>036480</t>
  </si>
  <si>
    <t>대성미생물</t>
  </si>
  <si>
    <t>025440</t>
  </si>
  <si>
    <t>대성엘텍</t>
  </si>
  <si>
    <t>027830</t>
  </si>
  <si>
    <t>대성창투</t>
  </si>
  <si>
    <t>104040</t>
  </si>
  <si>
    <t>대성파인텍</t>
  </si>
  <si>
    <t>332290</t>
  </si>
  <si>
    <t>대신밸런스제7호스팩</t>
  </si>
  <si>
    <t>336570</t>
  </si>
  <si>
    <t>대신밸런스제8호스팩</t>
  </si>
  <si>
    <t>369370</t>
  </si>
  <si>
    <t>대신밸런스제9호스팩</t>
  </si>
  <si>
    <t>020180</t>
  </si>
  <si>
    <t>대신정보통신</t>
  </si>
  <si>
    <t>컴퓨터서비스</t>
  </si>
  <si>
    <t>045390</t>
  </si>
  <si>
    <t>대아티아이</t>
  </si>
  <si>
    <t>108380</t>
  </si>
  <si>
    <t>대양전기공업</t>
  </si>
  <si>
    <t>006580</t>
  </si>
  <si>
    <t>대양제지</t>
  </si>
  <si>
    <t>007680</t>
  </si>
  <si>
    <t>대원</t>
  </si>
  <si>
    <t>048910</t>
  </si>
  <si>
    <t>대원미디어</t>
  </si>
  <si>
    <t>005710</t>
  </si>
  <si>
    <t>대원산업</t>
  </si>
  <si>
    <t>290380</t>
  </si>
  <si>
    <t>대유</t>
  </si>
  <si>
    <t>290120</t>
  </si>
  <si>
    <t>대유에이피</t>
  </si>
  <si>
    <t>120240</t>
  </si>
  <si>
    <t>대정화금</t>
  </si>
  <si>
    <t>003310</t>
  </si>
  <si>
    <t>대주산업</t>
  </si>
  <si>
    <t>096350</t>
  </si>
  <si>
    <t>대창솔루션</t>
  </si>
  <si>
    <t>140520</t>
  </si>
  <si>
    <t>대창스틸</t>
  </si>
  <si>
    <t>131220</t>
  </si>
  <si>
    <t>대한과학</t>
  </si>
  <si>
    <t>010170</t>
  </si>
  <si>
    <t>대한광통신</t>
  </si>
  <si>
    <t>060900</t>
  </si>
  <si>
    <t>대한그린파워</t>
  </si>
  <si>
    <t>054670</t>
  </si>
  <si>
    <t>대한뉴팜</t>
  </si>
  <si>
    <t>023910</t>
  </si>
  <si>
    <t>대한약품</t>
  </si>
  <si>
    <t>021040</t>
  </si>
  <si>
    <t>대호피앤씨</t>
  </si>
  <si>
    <t>021045</t>
  </si>
  <si>
    <t>대호피앤씨우</t>
  </si>
  <si>
    <t>067080</t>
  </si>
  <si>
    <t>대화제약</t>
  </si>
  <si>
    <t>298540</t>
  </si>
  <si>
    <t>더네이쳐홀딩스</t>
  </si>
  <si>
    <t>299170</t>
  </si>
  <si>
    <t>더블유에스아이</t>
  </si>
  <si>
    <t>035290</t>
  </si>
  <si>
    <t>더블유에프엠</t>
  </si>
  <si>
    <t>317330</t>
  </si>
  <si>
    <t>덕산테코피아</t>
  </si>
  <si>
    <t>090410</t>
  </si>
  <si>
    <t>덕신하우징</t>
  </si>
  <si>
    <t>194480</t>
  </si>
  <si>
    <t>데브시스터즈</t>
  </si>
  <si>
    <t>263800</t>
  </si>
  <si>
    <t>데이타솔루션</t>
  </si>
  <si>
    <t>206560</t>
  </si>
  <si>
    <t>덱스터</t>
  </si>
  <si>
    <t>261200</t>
  </si>
  <si>
    <t>덴티스</t>
  </si>
  <si>
    <t>067990</t>
  </si>
  <si>
    <t>도이치모터스</t>
  </si>
  <si>
    <t>006620</t>
  </si>
  <si>
    <t>동구바이오제약</t>
  </si>
  <si>
    <t>100130</t>
  </si>
  <si>
    <t>동국S&amp;C</t>
  </si>
  <si>
    <t>005160</t>
  </si>
  <si>
    <t>동국산업</t>
  </si>
  <si>
    <t>075970</t>
  </si>
  <si>
    <t>동국알앤에스</t>
  </si>
  <si>
    <t>086450</t>
  </si>
  <si>
    <t>동국제약</t>
  </si>
  <si>
    <t>099410</t>
  </si>
  <si>
    <t>동방선기</t>
  </si>
  <si>
    <t>033500</t>
  </si>
  <si>
    <t>동성화인텍</t>
  </si>
  <si>
    <t>025950</t>
  </si>
  <si>
    <t>동신건설</t>
  </si>
  <si>
    <t>041930</t>
  </si>
  <si>
    <t>동아화성</t>
  </si>
  <si>
    <t>060380</t>
  </si>
  <si>
    <t>동양에스텍</t>
  </si>
  <si>
    <t>079960</t>
  </si>
  <si>
    <t>동양이엔피</t>
  </si>
  <si>
    <t>228340</t>
  </si>
  <si>
    <t>동양파일</t>
  </si>
  <si>
    <t>088910</t>
  </si>
  <si>
    <t>동우팜투테이블</t>
  </si>
  <si>
    <t>013120</t>
  </si>
  <si>
    <t>동원개발</t>
  </si>
  <si>
    <t>109860</t>
  </si>
  <si>
    <t>동일금속</t>
  </si>
  <si>
    <t>023790</t>
  </si>
  <si>
    <t>동일철강</t>
  </si>
  <si>
    <t>005290</t>
  </si>
  <si>
    <t>동진쎄미켐</t>
  </si>
  <si>
    <t>025900</t>
  </si>
  <si>
    <t>동화기업</t>
  </si>
  <si>
    <t>073190</t>
  </si>
  <si>
    <t>듀오백</t>
  </si>
  <si>
    <t>030350</t>
  </si>
  <si>
    <t>드래곤플라이</t>
  </si>
  <si>
    <t>203650</t>
  </si>
  <si>
    <t>드림시큐리티</t>
  </si>
  <si>
    <t>223250</t>
  </si>
  <si>
    <t>드림씨아이에스</t>
  </si>
  <si>
    <t>060570</t>
  </si>
  <si>
    <t>드림어스컴퍼니</t>
  </si>
  <si>
    <t>217620</t>
  </si>
  <si>
    <t>디딤</t>
  </si>
  <si>
    <t>숙박·음식</t>
  </si>
  <si>
    <t>066670</t>
  </si>
  <si>
    <t>디스플레이텍</t>
  </si>
  <si>
    <t>263690</t>
  </si>
  <si>
    <t>디알젬</t>
  </si>
  <si>
    <t>214680</t>
  </si>
  <si>
    <t>디알텍</t>
  </si>
  <si>
    <t>263720</t>
  </si>
  <si>
    <t>디앤씨미디어</t>
  </si>
  <si>
    <t>033430</t>
  </si>
  <si>
    <t>디에스티</t>
  </si>
  <si>
    <t>131030</t>
  </si>
  <si>
    <t>디에이치피코리아</t>
  </si>
  <si>
    <t>127120</t>
  </si>
  <si>
    <t>디엔에이링크</t>
  </si>
  <si>
    <t>092070</t>
  </si>
  <si>
    <t>디엔에프</t>
  </si>
  <si>
    <t>134580</t>
  </si>
  <si>
    <t>디엠티</t>
  </si>
  <si>
    <t>039840</t>
  </si>
  <si>
    <t>디오</t>
  </si>
  <si>
    <t>104460</t>
  </si>
  <si>
    <t>디와이피엔에프</t>
  </si>
  <si>
    <t>227100</t>
  </si>
  <si>
    <t>디자인</t>
  </si>
  <si>
    <t>113810</t>
  </si>
  <si>
    <t>디젠스</t>
  </si>
  <si>
    <t>043360</t>
  </si>
  <si>
    <t>디지아이</t>
  </si>
  <si>
    <t>197140</t>
  </si>
  <si>
    <t>디지캡</t>
  </si>
  <si>
    <t>106520</t>
  </si>
  <si>
    <t>디지탈옵틱</t>
  </si>
  <si>
    <t>068930</t>
  </si>
  <si>
    <t>디지털대성</t>
  </si>
  <si>
    <t>033130</t>
  </si>
  <si>
    <t>디지틀조선</t>
  </si>
  <si>
    <t>105740</t>
  </si>
  <si>
    <t>디케이락</t>
  </si>
  <si>
    <t>263020</t>
  </si>
  <si>
    <t>디케이앤디</t>
  </si>
  <si>
    <t>187220</t>
  </si>
  <si>
    <t>디티앤씨</t>
  </si>
  <si>
    <t>131180</t>
  </si>
  <si>
    <t>딜리</t>
  </si>
  <si>
    <t>042510</t>
  </si>
  <si>
    <t>라온시큐어</t>
  </si>
  <si>
    <t>300120</t>
  </si>
  <si>
    <t>라온피플</t>
  </si>
  <si>
    <t>050120</t>
  </si>
  <si>
    <t>라이브플렉스</t>
  </si>
  <si>
    <t>171120</t>
  </si>
  <si>
    <t>라이온켐텍</t>
  </si>
  <si>
    <t>069540</t>
  </si>
  <si>
    <t>라이트론</t>
  </si>
  <si>
    <t>347700</t>
  </si>
  <si>
    <t>라이프시맨틱스</t>
  </si>
  <si>
    <t>214260</t>
  </si>
  <si>
    <t>라파스</t>
  </si>
  <si>
    <t>171010</t>
  </si>
  <si>
    <t>램테크놀러지</t>
  </si>
  <si>
    <t>084650</t>
  </si>
  <si>
    <t>랩지노믹스</t>
  </si>
  <si>
    <t>033600</t>
  </si>
  <si>
    <t>럭슬</t>
  </si>
  <si>
    <t>141080</t>
  </si>
  <si>
    <t>레고켐바이오</t>
  </si>
  <si>
    <t>060300</t>
  </si>
  <si>
    <t>레드로버</t>
  </si>
  <si>
    <t>038390</t>
  </si>
  <si>
    <t>레드캡투어</t>
  </si>
  <si>
    <t>294140</t>
  </si>
  <si>
    <t>레몬</t>
  </si>
  <si>
    <t>228670</t>
  </si>
  <si>
    <t>레이</t>
  </si>
  <si>
    <t>228850</t>
  </si>
  <si>
    <t>레이언스</t>
  </si>
  <si>
    <t>281740</t>
  </si>
  <si>
    <t>레이크머티리얼즈</t>
  </si>
  <si>
    <t>215100</t>
  </si>
  <si>
    <t>로보로보</t>
  </si>
  <si>
    <t>900260</t>
  </si>
  <si>
    <t>로스웰</t>
  </si>
  <si>
    <t>067730</t>
  </si>
  <si>
    <t>로지시스</t>
  </si>
  <si>
    <t>085370</t>
  </si>
  <si>
    <t>루트로닉</t>
  </si>
  <si>
    <t>08537M</t>
  </si>
  <si>
    <t>루트로닉3우C</t>
  </si>
  <si>
    <t>060240</t>
  </si>
  <si>
    <t>룽투코리아</t>
  </si>
  <si>
    <t>039980</t>
  </si>
  <si>
    <t>리노스</t>
  </si>
  <si>
    <t>019570</t>
  </si>
  <si>
    <t>리더스 기술투자</t>
  </si>
  <si>
    <t>016100</t>
  </si>
  <si>
    <t>리더스코스메틱</t>
  </si>
  <si>
    <t>012700</t>
  </si>
  <si>
    <t>리드코프</t>
  </si>
  <si>
    <t>302550</t>
  </si>
  <si>
    <t>리메드</t>
  </si>
  <si>
    <t>029480</t>
  </si>
  <si>
    <t>릭스솔루션</t>
  </si>
  <si>
    <t>277070</t>
  </si>
  <si>
    <t>린드먼아시아</t>
  </si>
  <si>
    <t>042500</t>
  </si>
  <si>
    <t>링네트</t>
  </si>
  <si>
    <t>219420</t>
  </si>
  <si>
    <t>링크제니시스</t>
  </si>
  <si>
    <t>195500</t>
  </si>
  <si>
    <t>마니커에프앤지</t>
  </si>
  <si>
    <t>222810</t>
  </si>
  <si>
    <t>마이더스AI</t>
  </si>
  <si>
    <t>305090</t>
  </si>
  <si>
    <t>마이크로디지탈</t>
  </si>
  <si>
    <t>147760</t>
  </si>
  <si>
    <t>마이크로프랜드</t>
  </si>
  <si>
    <t>038290</t>
  </si>
  <si>
    <t>마크로젠</t>
  </si>
  <si>
    <t>267980</t>
  </si>
  <si>
    <t>매일유업</t>
  </si>
  <si>
    <t>005990</t>
  </si>
  <si>
    <t>매일홀딩스</t>
  </si>
  <si>
    <t>127160</t>
  </si>
  <si>
    <t>매직마이크로</t>
  </si>
  <si>
    <t>093520</t>
  </si>
  <si>
    <t>매커스</t>
  </si>
  <si>
    <t>141070</t>
  </si>
  <si>
    <t>맥스로텍</t>
  </si>
  <si>
    <t>100590</t>
  </si>
  <si>
    <t>머큐리</t>
  </si>
  <si>
    <t>067280</t>
  </si>
  <si>
    <t>멀티캠퍼스</t>
  </si>
  <si>
    <t>072870</t>
  </si>
  <si>
    <t>메가스터디</t>
  </si>
  <si>
    <t>215200</t>
  </si>
  <si>
    <t>메가스터디교육</t>
  </si>
  <si>
    <t>133750</t>
  </si>
  <si>
    <t>메가엠디</t>
  </si>
  <si>
    <t>235980</t>
  </si>
  <si>
    <t>메드팩토</t>
  </si>
  <si>
    <t>041920</t>
  </si>
  <si>
    <t>메디아나</t>
  </si>
  <si>
    <t>014100</t>
  </si>
  <si>
    <t>메디앙스</t>
  </si>
  <si>
    <t>054180</t>
  </si>
  <si>
    <t>메디콕스</t>
  </si>
  <si>
    <t>086900</t>
  </si>
  <si>
    <t>메디톡스</t>
  </si>
  <si>
    <t>078160</t>
  </si>
  <si>
    <t>메디포스트</t>
  </si>
  <si>
    <t>065650</t>
  </si>
  <si>
    <t>메디프론</t>
  </si>
  <si>
    <t>021880</t>
  </si>
  <si>
    <t>메이슨캐피탈</t>
  </si>
  <si>
    <t>140410</t>
  </si>
  <si>
    <t>메지온</t>
  </si>
  <si>
    <t>059210</t>
  </si>
  <si>
    <t>메타바이오메드</t>
  </si>
  <si>
    <t>327260</t>
  </si>
  <si>
    <t>메탈라이프</t>
  </si>
  <si>
    <t>058110</t>
  </si>
  <si>
    <t>멕아이씨에스</t>
  </si>
  <si>
    <t>096640</t>
  </si>
  <si>
    <t>멜파스</t>
  </si>
  <si>
    <t>257370</t>
  </si>
  <si>
    <t>명성티엔에스</t>
  </si>
  <si>
    <t>080420</t>
  </si>
  <si>
    <t>모다이노칩</t>
  </si>
  <si>
    <t>080160</t>
  </si>
  <si>
    <t>모두투어</t>
  </si>
  <si>
    <t>100030</t>
  </si>
  <si>
    <t>모바일리더</t>
  </si>
  <si>
    <t>087260</t>
  </si>
  <si>
    <t>모바일어플라이언스</t>
  </si>
  <si>
    <t>101330</t>
  </si>
  <si>
    <t>모베이스</t>
  </si>
  <si>
    <t>012860</t>
  </si>
  <si>
    <t>모베이스전자</t>
  </si>
  <si>
    <t>348030</t>
  </si>
  <si>
    <t>모비릭스</t>
  </si>
  <si>
    <t>250060</t>
  </si>
  <si>
    <t>모비스</t>
  </si>
  <si>
    <t>118990</t>
  </si>
  <si>
    <t>모트렉스</t>
  </si>
  <si>
    <t>006920</t>
  </si>
  <si>
    <t>모헨즈</t>
  </si>
  <si>
    <t>001810</t>
  </si>
  <si>
    <t>무림SP</t>
  </si>
  <si>
    <t>279600</t>
  </si>
  <si>
    <t>미디어젠</t>
  </si>
  <si>
    <t>028040</t>
  </si>
  <si>
    <t>미래SCI</t>
  </si>
  <si>
    <t>095500</t>
  </si>
  <si>
    <t>미래나노텍</t>
  </si>
  <si>
    <t>218150</t>
  </si>
  <si>
    <t>미래생명자원</t>
  </si>
  <si>
    <t>353490</t>
  </si>
  <si>
    <t>미래에셋대우스팩 5호</t>
  </si>
  <si>
    <t>328380</t>
  </si>
  <si>
    <t>미래에셋대우스팩3호</t>
  </si>
  <si>
    <t>333430</t>
  </si>
  <si>
    <t>미래에셋대우스팩4호</t>
  </si>
  <si>
    <t>100790</t>
  </si>
  <si>
    <t>미래에셋벤처투자</t>
  </si>
  <si>
    <t>213090</t>
  </si>
  <si>
    <t>미래테크놀로지</t>
  </si>
  <si>
    <t>207760</t>
  </si>
  <si>
    <t>미스터블루</t>
  </si>
  <si>
    <t>214610</t>
  </si>
  <si>
    <t>미코바이오메드</t>
  </si>
  <si>
    <t>201490</t>
  </si>
  <si>
    <t>미투온</t>
  </si>
  <si>
    <t>950190</t>
  </si>
  <si>
    <t>미투젠</t>
  </si>
  <si>
    <t>214180</t>
  </si>
  <si>
    <t>민앤지</t>
  </si>
  <si>
    <t>바디텍메드</t>
  </si>
  <si>
    <t>018700</t>
  </si>
  <si>
    <t>바른손</t>
  </si>
  <si>
    <t>035620</t>
  </si>
  <si>
    <t>바른손이앤에이</t>
  </si>
  <si>
    <t>064520</t>
  </si>
  <si>
    <t>바른전자</t>
  </si>
  <si>
    <t>053030</t>
  </si>
  <si>
    <t>바이넥스</t>
  </si>
  <si>
    <t>301300</t>
  </si>
  <si>
    <t>바이브컴퍼니</t>
  </si>
  <si>
    <t>064550</t>
  </si>
  <si>
    <t>바이오니아</t>
  </si>
  <si>
    <t>314930</t>
  </si>
  <si>
    <t>바이오다인</t>
  </si>
  <si>
    <t>142760</t>
  </si>
  <si>
    <t>바이오리더스</t>
  </si>
  <si>
    <t>086820</t>
  </si>
  <si>
    <t>바이오솔루션</t>
  </si>
  <si>
    <t>086040</t>
  </si>
  <si>
    <t>바이오톡스텍</t>
  </si>
  <si>
    <t>032980</t>
  </si>
  <si>
    <t>바이온</t>
  </si>
  <si>
    <t>043150</t>
  </si>
  <si>
    <t>바텍</t>
  </si>
  <si>
    <t>323990</t>
  </si>
  <si>
    <t>박셀바이오</t>
  </si>
  <si>
    <t>267790</t>
  </si>
  <si>
    <t>배럴</t>
  </si>
  <si>
    <t>046310</t>
  </si>
  <si>
    <t>백금T&amp;A</t>
  </si>
  <si>
    <t>036620</t>
  </si>
  <si>
    <t>버추얼텍</t>
  </si>
  <si>
    <t>066410</t>
  </si>
  <si>
    <t>버킷스튜디오</t>
  </si>
  <si>
    <t>206400</t>
  </si>
  <si>
    <t>베노홀딩스</t>
  </si>
  <si>
    <t>019010</t>
  </si>
  <si>
    <t>베뉴지</t>
  </si>
  <si>
    <t>299910</t>
  </si>
  <si>
    <t>베스파</t>
  </si>
  <si>
    <t>225530</t>
  </si>
  <si>
    <t>보광산업</t>
  </si>
  <si>
    <t>250000</t>
  </si>
  <si>
    <t>보라티알</t>
  </si>
  <si>
    <t>006910</t>
  </si>
  <si>
    <t>보성파워텍</t>
  </si>
  <si>
    <t>226340</t>
  </si>
  <si>
    <t>본느</t>
  </si>
  <si>
    <t>014470</t>
  </si>
  <si>
    <t>부방</t>
  </si>
  <si>
    <t>008470</t>
  </si>
  <si>
    <t>부스타</t>
  </si>
  <si>
    <t>338220</t>
  </si>
  <si>
    <t>뷰노</t>
  </si>
  <si>
    <t>100120</t>
  </si>
  <si>
    <t>뷰웍스</t>
  </si>
  <si>
    <t>337930</t>
  </si>
  <si>
    <t>브랜드엑스코퍼레이션</t>
  </si>
  <si>
    <t>064480</t>
  </si>
  <si>
    <t>브리지텍</t>
  </si>
  <si>
    <t>288330</t>
  </si>
  <si>
    <t>브릿지바이오테라퓨틱스</t>
  </si>
  <si>
    <t>018290</t>
  </si>
  <si>
    <t>브이티지엠피</t>
  </si>
  <si>
    <t>263920</t>
  </si>
  <si>
    <t>블러썸엠앤씨</t>
  </si>
  <si>
    <t>033560</t>
  </si>
  <si>
    <t>블루콤</t>
  </si>
  <si>
    <t>126340</t>
  </si>
  <si>
    <t>비나텍</t>
  </si>
  <si>
    <t>121800</t>
  </si>
  <si>
    <t>비덴트</t>
  </si>
  <si>
    <t>148140</t>
  </si>
  <si>
    <t>비디아이</t>
  </si>
  <si>
    <t>082800</t>
  </si>
  <si>
    <t>비보존 헬스케어</t>
  </si>
  <si>
    <t>318410</t>
  </si>
  <si>
    <t>비비씨</t>
  </si>
  <si>
    <t>200780</t>
  </si>
  <si>
    <t>비씨월드제약</t>
  </si>
  <si>
    <t>083650</t>
  </si>
  <si>
    <t>비에이치아이</t>
  </si>
  <si>
    <t>086670</t>
  </si>
  <si>
    <t>비엠티</t>
  </si>
  <si>
    <t>335890</t>
  </si>
  <si>
    <t>비올</t>
  </si>
  <si>
    <t>138580</t>
  </si>
  <si>
    <t>비즈니스온</t>
  </si>
  <si>
    <t>082920</t>
  </si>
  <si>
    <t>비츠로셀</t>
  </si>
  <si>
    <t>054220</t>
  </si>
  <si>
    <t>비츠로시스</t>
  </si>
  <si>
    <t>042370</t>
  </si>
  <si>
    <t>비츠로테크</t>
  </si>
  <si>
    <t>032850</t>
  </si>
  <si>
    <t>비트컴퓨터</t>
  </si>
  <si>
    <t>238200</t>
  </si>
  <si>
    <t>비피도</t>
  </si>
  <si>
    <t>093190</t>
  </si>
  <si>
    <t>빅솔론</t>
  </si>
  <si>
    <t>065450</t>
  </si>
  <si>
    <t>빅텍</t>
  </si>
  <si>
    <t>143240</t>
  </si>
  <si>
    <t>사람인에이치알</t>
  </si>
  <si>
    <t>100090</t>
  </si>
  <si>
    <t>삼강엠앤티</t>
  </si>
  <si>
    <t>122350</t>
  </si>
  <si>
    <t>삼기</t>
  </si>
  <si>
    <t>014970</t>
  </si>
  <si>
    <t>삼륭물산</t>
  </si>
  <si>
    <t>018310</t>
  </si>
  <si>
    <t>삼목에스폼</t>
  </si>
  <si>
    <t>053700</t>
  </si>
  <si>
    <t>삼보모터스</t>
  </si>
  <si>
    <t>009620</t>
  </si>
  <si>
    <t>삼보산업</t>
  </si>
  <si>
    <t>023600</t>
  </si>
  <si>
    <t>삼보판지</t>
  </si>
  <si>
    <t>111870</t>
  </si>
  <si>
    <t>삼본전자</t>
  </si>
  <si>
    <t>291230</t>
  </si>
  <si>
    <t>삼성스팩2호</t>
  </si>
  <si>
    <t>009300</t>
  </si>
  <si>
    <t>삼아제약</t>
  </si>
  <si>
    <t>225190</t>
  </si>
  <si>
    <t>삼양옵틱스</t>
  </si>
  <si>
    <t>054540</t>
  </si>
  <si>
    <t>삼영엠텍</t>
  </si>
  <si>
    <t>065570</t>
  </si>
  <si>
    <t>삼영이엔씨</t>
  </si>
  <si>
    <t>032280</t>
  </si>
  <si>
    <t>삼일</t>
  </si>
  <si>
    <t>002290</t>
  </si>
  <si>
    <t>삼일기업공사</t>
  </si>
  <si>
    <t>037460</t>
  </si>
  <si>
    <t>삼지전자</t>
  </si>
  <si>
    <t>032750</t>
  </si>
  <si>
    <t>삼진</t>
  </si>
  <si>
    <t>054090</t>
  </si>
  <si>
    <t>삼진엘앤디</t>
  </si>
  <si>
    <t>000250</t>
  </si>
  <si>
    <t>삼천당제약</t>
  </si>
  <si>
    <t>024950</t>
  </si>
  <si>
    <t>삼천리자전거</t>
  </si>
  <si>
    <t>038500</t>
  </si>
  <si>
    <t>삼표시멘트</t>
  </si>
  <si>
    <t>017480</t>
  </si>
  <si>
    <t>삼현철강</t>
  </si>
  <si>
    <t>046390</t>
  </si>
  <si>
    <t>삼화네트웍스</t>
  </si>
  <si>
    <t>027580</t>
  </si>
  <si>
    <t>상보</t>
  </si>
  <si>
    <t>038540</t>
  </si>
  <si>
    <t>상상인</t>
  </si>
  <si>
    <t>307870</t>
  </si>
  <si>
    <t>상상인이안1호스팩</t>
  </si>
  <si>
    <t>329560</t>
  </si>
  <si>
    <t>상상인이안제2호스팩</t>
  </si>
  <si>
    <t>101000</t>
  </si>
  <si>
    <t>상상인인더스트리</t>
  </si>
  <si>
    <t>091580</t>
  </si>
  <si>
    <t>상신이디피</t>
  </si>
  <si>
    <t>089980</t>
  </si>
  <si>
    <t>상아프론테크</t>
  </si>
  <si>
    <t>042940</t>
  </si>
  <si>
    <t>상지카일룸</t>
  </si>
  <si>
    <t>263540</t>
  </si>
  <si>
    <t>샘코</t>
  </si>
  <si>
    <t>294630</t>
  </si>
  <si>
    <t>서남</t>
  </si>
  <si>
    <t>038070</t>
  </si>
  <si>
    <t>서린바이오</t>
  </si>
  <si>
    <t>006730</t>
  </si>
  <si>
    <t>서부T&amp;D</t>
  </si>
  <si>
    <t>079650</t>
  </si>
  <si>
    <t>서산</t>
  </si>
  <si>
    <t>100660</t>
  </si>
  <si>
    <t>서암기계공업</t>
  </si>
  <si>
    <t>043710</t>
  </si>
  <si>
    <t>서울리거</t>
  </si>
  <si>
    <t>063170</t>
  </si>
  <si>
    <t>서울옥션</t>
  </si>
  <si>
    <t>027040</t>
  </si>
  <si>
    <t>서울전자통신</t>
  </si>
  <si>
    <t>018680</t>
  </si>
  <si>
    <t>서울제약</t>
  </si>
  <si>
    <t>093920</t>
  </si>
  <si>
    <t>서원인텍</t>
  </si>
  <si>
    <t>189860</t>
  </si>
  <si>
    <t>서전기전</t>
  </si>
  <si>
    <t>178320</t>
  </si>
  <si>
    <t>서진시스템</t>
  </si>
  <si>
    <t>122690</t>
  </si>
  <si>
    <t>서진오토모티브</t>
  </si>
  <si>
    <t>140070</t>
  </si>
  <si>
    <t>서플러스글로벌</t>
  </si>
  <si>
    <t>011370</t>
  </si>
  <si>
    <t>서한</t>
  </si>
  <si>
    <t>065710</t>
  </si>
  <si>
    <t>서호전기</t>
  </si>
  <si>
    <t>035890</t>
  </si>
  <si>
    <t>서희건설</t>
  </si>
  <si>
    <t>357550</t>
  </si>
  <si>
    <t>석경에이티</t>
  </si>
  <si>
    <t>003100</t>
  </si>
  <si>
    <t>선광</t>
  </si>
  <si>
    <t>123420</t>
  </si>
  <si>
    <t>선데이토즈</t>
  </si>
  <si>
    <t>086710</t>
  </si>
  <si>
    <t>선진뷰티사이언스</t>
  </si>
  <si>
    <t>014620</t>
  </si>
  <si>
    <t>성광벤드</t>
  </si>
  <si>
    <t>037350</t>
  </si>
  <si>
    <t>성도이엔지</t>
  </si>
  <si>
    <t>081580</t>
  </si>
  <si>
    <t>성우전자</t>
  </si>
  <si>
    <t>015750</t>
  </si>
  <si>
    <t>성우하이텍</t>
  </si>
  <si>
    <t>080470</t>
  </si>
  <si>
    <t>성창오토텍</t>
  </si>
  <si>
    <t>053060</t>
  </si>
  <si>
    <t>세동</t>
  </si>
  <si>
    <t>017510</t>
  </si>
  <si>
    <t>세명전기</t>
  </si>
  <si>
    <t>214310</t>
  </si>
  <si>
    <t>세미콘라이트</t>
  </si>
  <si>
    <t>011560</t>
  </si>
  <si>
    <t>세보엠이씨</t>
  </si>
  <si>
    <t>100700</t>
  </si>
  <si>
    <t>세운메디칼</t>
  </si>
  <si>
    <t>234100</t>
  </si>
  <si>
    <t>세원</t>
  </si>
  <si>
    <t>024830</t>
  </si>
  <si>
    <t>세원물산</t>
  </si>
  <si>
    <t>258830</t>
  </si>
  <si>
    <t>세종메디칼</t>
  </si>
  <si>
    <t>036630</t>
  </si>
  <si>
    <t>세종텔레콤</t>
  </si>
  <si>
    <t>039310</t>
  </si>
  <si>
    <t>세중</t>
  </si>
  <si>
    <t>053450</t>
  </si>
  <si>
    <t>세코닉스</t>
  </si>
  <si>
    <t>234340</t>
  </si>
  <si>
    <t>세틀뱅크</t>
  </si>
  <si>
    <t>252500</t>
  </si>
  <si>
    <t>세화피앤씨</t>
  </si>
  <si>
    <t>347000</t>
  </si>
  <si>
    <t>센코</t>
  </si>
  <si>
    <t>051980</t>
  </si>
  <si>
    <t>센트럴바이오</t>
  </si>
  <si>
    <t>331920</t>
  </si>
  <si>
    <t>셀레믹스</t>
  </si>
  <si>
    <t>049180</t>
  </si>
  <si>
    <t>셀루메드</t>
  </si>
  <si>
    <t>299660</t>
  </si>
  <si>
    <t>셀리드</t>
  </si>
  <si>
    <t>268600</t>
  </si>
  <si>
    <t>셀리버리</t>
  </si>
  <si>
    <t>108860</t>
  </si>
  <si>
    <t>셀바스AI</t>
  </si>
  <si>
    <t>208370</t>
  </si>
  <si>
    <t>셀바스헬스케어</t>
  </si>
  <si>
    <t>068760</t>
  </si>
  <si>
    <t>셀트리온제약</t>
  </si>
  <si>
    <t>091990</t>
  </si>
  <si>
    <t>셀트리온헬스케어</t>
  </si>
  <si>
    <t>290690</t>
  </si>
  <si>
    <t>소룩스</t>
  </si>
  <si>
    <t>053110</t>
  </si>
  <si>
    <t>소리바다</t>
  </si>
  <si>
    <t>950200</t>
  </si>
  <si>
    <t>소마젠(Reg.S)</t>
  </si>
  <si>
    <t>032680</t>
  </si>
  <si>
    <t>소프트센</t>
  </si>
  <si>
    <t>032685</t>
  </si>
  <si>
    <t>소프트센우</t>
  </si>
  <si>
    <t>258790</t>
  </si>
  <si>
    <t>소프트캠프</t>
  </si>
  <si>
    <t>066910</t>
  </si>
  <si>
    <t>손오공</t>
  </si>
  <si>
    <t>043100</t>
  </si>
  <si>
    <t>솔고바이오</t>
  </si>
  <si>
    <t>154040</t>
  </si>
  <si>
    <t>솔루에타</t>
  </si>
  <si>
    <t>035610</t>
  </si>
  <si>
    <t>솔본</t>
  </si>
  <si>
    <t>357780</t>
  </si>
  <si>
    <t>솔브레인</t>
  </si>
  <si>
    <t>036830</t>
  </si>
  <si>
    <t>솔브레인홀딩스</t>
  </si>
  <si>
    <t>304100</t>
  </si>
  <si>
    <t>솔트룩스</t>
  </si>
  <si>
    <t>086980</t>
  </si>
  <si>
    <t>쇼박스</t>
  </si>
  <si>
    <t>050960</t>
  </si>
  <si>
    <t>수산아이앤티</t>
  </si>
  <si>
    <t>084180</t>
  </si>
  <si>
    <t>수성</t>
  </si>
  <si>
    <t>253840</t>
  </si>
  <si>
    <t>수젠텍</t>
  </si>
  <si>
    <t>058530</t>
  </si>
  <si>
    <t>슈펙스비앤피</t>
  </si>
  <si>
    <t>236200</t>
  </si>
  <si>
    <t>슈프리마</t>
  </si>
  <si>
    <t>317770</t>
  </si>
  <si>
    <t>슈프리마아이디</t>
  </si>
  <si>
    <t>094840</t>
  </si>
  <si>
    <t>슈프리마에이치큐</t>
  </si>
  <si>
    <t>192440</t>
  </si>
  <si>
    <t>슈피겐코리아</t>
  </si>
  <si>
    <t>033790</t>
  </si>
  <si>
    <t>스카이문스테크놀로지</t>
  </si>
  <si>
    <t>131100</t>
  </si>
  <si>
    <t>스카이이앤엠</t>
  </si>
  <si>
    <t>159910</t>
  </si>
  <si>
    <t>스킨앤스킨</t>
  </si>
  <si>
    <t>158310</t>
  </si>
  <si>
    <t>스타모빌리티</t>
  </si>
  <si>
    <t>115570</t>
  </si>
  <si>
    <t>스타플렉스</t>
  </si>
  <si>
    <t>253450</t>
  </si>
  <si>
    <t>스튜디오드래곤</t>
  </si>
  <si>
    <t>204630</t>
  </si>
  <si>
    <t>스튜디오산타클로스</t>
  </si>
  <si>
    <t>039670</t>
  </si>
  <si>
    <t>스포츠서울</t>
  </si>
  <si>
    <t>049830</t>
  </si>
  <si>
    <t>승일</t>
  </si>
  <si>
    <t>020710</t>
  </si>
  <si>
    <t>시공테크</t>
  </si>
  <si>
    <t>048870</t>
  </si>
  <si>
    <t>시너지이노베이션</t>
  </si>
  <si>
    <t>269620</t>
  </si>
  <si>
    <t>시스웍</t>
  </si>
  <si>
    <t>131090</t>
  </si>
  <si>
    <t>시큐브</t>
  </si>
  <si>
    <t>139050</t>
  </si>
  <si>
    <t>시티랩스</t>
  </si>
  <si>
    <t>001000</t>
  </si>
  <si>
    <t>신라섬유</t>
  </si>
  <si>
    <t>025870</t>
  </si>
  <si>
    <t>신라에스지</t>
  </si>
  <si>
    <t>215600</t>
  </si>
  <si>
    <t>신라젠</t>
  </si>
  <si>
    <t>065350</t>
  </si>
  <si>
    <t>신성델타테크</t>
  </si>
  <si>
    <t>002800</t>
  </si>
  <si>
    <t>신신제약</t>
  </si>
  <si>
    <t>323280</t>
  </si>
  <si>
    <t>신영스팩5호</t>
  </si>
  <si>
    <t>344050</t>
  </si>
  <si>
    <t>신영스팩6호</t>
  </si>
  <si>
    <t>017000</t>
  </si>
  <si>
    <t>신원종합개발</t>
  </si>
  <si>
    <t>012790</t>
  </si>
  <si>
    <t>신일제약</t>
  </si>
  <si>
    <t>138070</t>
  </si>
  <si>
    <t>신진에스엠</t>
  </si>
  <si>
    <t>226330</t>
  </si>
  <si>
    <t>신테카바이오</t>
  </si>
  <si>
    <t>333050</t>
  </si>
  <si>
    <t>신한제6호스팩</t>
  </si>
  <si>
    <t>366330</t>
  </si>
  <si>
    <t>신한제7호스팩</t>
  </si>
  <si>
    <t>056700</t>
  </si>
  <si>
    <t>신화인터텍</t>
  </si>
  <si>
    <t>187270</t>
  </si>
  <si>
    <t>신화콘텍</t>
  </si>
  <si>
    <t>243840</t>
  </si>
  <si>
    <t>신흥에스이씨</t>
  </si>
  <si>
    <t>036710</t>
  </si>
  <si>
    <t>심텍홀딩스</t>
  </si>
  <si>
    <t>356890</t>
  </si>
  <si>
    <t>싸이버원</t>
  </si>
  <si>
    <t>217330</t>
  </si>
  <si>
    <t>싸이토젠</t>
  </si>
  <si>
    <t>010280</t>
  </si>
  <si>
    <t>쌍용정보통신</t>
  </si>
  <si>
    <t>208640</t>
  </si>
  <si>
    <t>썸에이지</t>
  </si>
  <si>
    <t>222420</t>
  </si>
  <si>
    <t>쎄노텍</t>
  </si>
  <si>
    <t>037760</t>
  </si>
  <si>
    <t>쎄니트</t>
  </si>
  <si>
    <t>136510</t>
  </si>
  <si>
    <t>쎄미시스코</t>
  </si>
  <si>
    <t>099320</t>
  </si>
  <si>
    <t>쎄트렉아이</t>
  </si>
  <si>
    <t>049960</t>
  </si>
  <si>
    <t>쎌바이오텍</t>
  </si>
  <si>
    <t>050890</t>
  </si>
  <si>
    <t>쏠리드</t>
  </si>
  <si>
    <t>066790</t>
  </si>
  <si>
    <t>씨씨에스</t>
  </si>
  <si>
    <t>352700</t>
  </si>
  <si>
    <t>씨앤투스성진</t>
  </si>
  <si>
    <t>297090</t>
  </si>
  <si>
    <t>씨에스베어링</t>
  </si>
  <si>
    <t>225330</t>
  </si>
  <si>
    <t>씨엠에스에듀</t>
  </si>
  <si>
    <t>115480</t>
  </si>
  <si>
    <t>씨유메디칼</t>
  </si>
  <si>
    <t>189330</t>
  </si>
  <si>
    <t>씨이랩</t>
  </si>
  <si>
    <t>096530</t>
  </si>
  <si>
    <t>씨젠</t>
  </si>
  <si>
    <t>900120</t>
  </si>
  <si>
    <t>씨케이에이치</t>
  </si>
  <si>
    <t>101240</t>
  </si>
  <si>
    <t>씨큐브</t>
  </si>
  <si>
    <t>060590</t>
  </si>
  <si>
    <t>씨티씨바이오</t>
  </si>
  <si>
    <t>260930</t>
  </si>
  <si>
    <t>씨티케이코스메틱스</t>
  </si>
  <si>
    <t>013990</t>
  </si>
  <si>
    <t>아가방컴퍼니</t>
  </si>
  <si>
    <t>025980</t>
  </si>
  <si>
    <t>아난티</t>
  </si>
  <si>
    <t>050320</t>
  </si>
  <si>
    <t>아래스</t>
  </si>
  <si>
    <t>058220</t>
  </si>
  <si>
    <t>아리온</t>
  </si>
  <si>
    <t>074430</t>
  </si>
  <si>
    <t>아미노로직스</t>
  </si>
  <si>
    <t>092040</t>
  </si>
  <si>
    <t>아미코젠</t>
  </si>
  <si>
    <t>246720</t>
  </si>
  <si>
    <t>아스타</t>
  </si>
  <si>
    <t>067390</t>
  </si>
  <si>
    <t>아스트</t>
  </si>
  <si>
    <t>127710</t>
  </si>
  <si>
    <t>아시아경제</t>
  </si>
  <si>
    <t>154030</t>
  </si>
  <si>
    <t>아시아종묘</t>
  </si>
  <si>
    <t>227610</t>
  </si>
  <si>
    <t>아우딘퓨쳐스</t>
  </si>
  <si>
    <t>143160</t>
  </si>
  <si>
    <t>아이디스</t>
  </si>
  <si>
    <t>054800</t>
  </si>
  <si>
    <t>아이디스홀딩스</t>
  </si>
  <si>
    <t>332370</t>
  </si>
  <si>
    <t>아이디피</t>
  </si>
  <si>
    <t>339950</t>
  </si>
  <si>
    <t>아이비김영</t>
  </si>
  <si>
    <t>099190</t>
  </si>
  <si>
    <t>아이센스</t>
  </si>
  <si>
    <t>289010</t>
  </si>
  <si>
    <t>아이스크림에듀</t>
  </si>
  <si>
    <t>068940</t>
  </si>
  <si>
    <t>아이씨케이</t>
  </si>
  <si>
    <t>069920</t>
  </si>
  <si>
    <t>아이에스이커머스</t>
  </si>
  <si>
    <t>123010</t>
  </si>
  <si>
    <t>아이에이네트웍스</t>
  </si>
  <si>
    <t>307180</t>
  </si>
  <si>
    <t>아이엘사이언스</t>
  </si>
  <si>
    <t>090740</t>
  </si>
  <si>
    <t>아이엠이연이</t>
  </si>
  <si>
    <t>226350</t>
  </si>
  <si>
    <t>아이엠텍</t>
  </si>
  <si>
    <t>078860</t>
  </si>
  <si>
    <t>아이오케이</t>
  </si>
  <si>
    <t>114810</t>
  </si>
  <si>
    <t>아이원스</t>
  </si>
  <si>
    <t>031310</t>
  </si>
  <si>
    <t>아이즈비전</t>
  </si>
  <si>
    <t>185490</t>
  </si>
  <si>
    <t>아이진</t>
  </si>
  <si>
    <t>262840</t>
  </si>
  <si>
    <t>아이퀘스트</t>
  </si>
  <si>
    <t>175250</t>
  </si>
  <si>
    <t>아이큐어</t>
  </si>
  <si>
    <t>052460</t>
  </si>
  <si>
    <t>아이크래프트</t>
  </si>
  <si>
    <t>119830</t>
  </si>
  <si>
    <t>아이텍</t>
  </si>
  <si>
    <t>052770</t>
  </si>
  <si>
    <t>아이톡시</t>
  </si>
  <si>
    <t>124500</t>
  </si>
  <si>
    <t>아이티센</t>
  </si>
  <si>
    <t>027360</t>
  </si>
  <si>
    <t>아주IB투자</t>
  </si>
  <si>
    <t>032080</t>
  </si>
  <si>
    <t>아즈텍WB</t>
  </si>
  <si>
    <t>013310</t>
  </si>
  <si>
    <t>아진산업</t>
  </si>
  <si>
    <t>158430</t>
  </si>
  <si>
    <t>아톤</t>
  </si>
  <si>
    <t>067160</t>
  </si>
  <si>
    <t>아프리카TV</t>
  </si>
  <si>
    <t>001540</t>
  </si>
  <si>
    <t>안국약품</t>
  </si>
  <si>
    <t>053800</t>
  </si>
  <si>
    <t>안랩</t>
  </si>
  <si>
    <t>065660</t>
  </si>
  <si>
    <t>안트로젠</t>
  </si>
  <si>
    <t>297570</t>
  </si>
  <si>
    <t>알로이스</t>
  </si>
  <si>
    <t>260660</t>
  </si>
  <si>
    <t>알리코제약</t>
  </si>
  <si>
    <t>131370</t>
  </si>
  <si>
    <t>알서포트</t>
  </si>
  <si>
    <t>061040</t>
  </si>
  <si>
    <t>알에프텍</t>
  </si>
  <si>
    <t>347860</t>
  </si>
  <si>
    <t>알체라</t>
  </si>
  <si>
    <t>196170</t>
  </si>
  <si>
    <t>알테오젠</t>
  </si>
  <si>
    <t>123750</t>
  </si>
  <si>
    <t>알톤스포츠</t>
  </si>
  <si>
    <t>085810</t>
  </si>
  <si>
    <t>알티캐스트</t>
  </si>
  <si>
    <t>291650</t>
  </si>
  <si>
    <t>압타머사이언스</t>
  </si>
  <si>
    <t>293780</t>
  </si>
  <si>
    <t>압타바이오</t>
  </si>
  <si>
    <t>196300</t>
  </si>
  <si>
    <t>애니젠</t>
  </si>
  <si>
    <t>310200</t>
  </si>
  <si>
    <t>애니플러스</t>
  </si>
  <si>
    <t>205500</t>
  </si>
  <si>
    <t>액션스퀘어</t>
  </si>
  <si>
    <t>052790</t>
  </si>
  <si>
    <t>액토즈소프트</t>
  </si>
  <si>
    <t>131400</t>
  </si>
  <si>
    <t>액트</t>
  </si>
  <si>
    <t>238090</t>
  </si>
  <si>
    <t>앤디포스</t>
  </si>
  <si>
    <t>129890</t>
  </si>
  <si>
    <t>앱코</t>
  </si>
  <si>
    <t>174900</t>
  </si>
  <si>
    <t>앱클론</t>
  </si>
  <si>
    <t>030960</t>
  </si>
  <si>
    <t>양지사</t>
  </si>
  <si>
    <t>238120</t>
  </si>
  <si>
    <t>얼라인드</t>
  </si>
  <si>
    <t>019990</t>
  </si>
  <si>
    <t>에너토크</t>
  </si>
  <si>
    <t>041440</t>
  </si>
  <si>
    <t>에버다임</t>
  </si>
  <si>
    <t>038680</t>
  </si>
  <si>
    <t>에스넷</t>
  </si>
  <si>
    <t>217480</t>
  </si>
  <si>
    <t>에스디생명공학</t>
  </si>
  <si>
    <t>097780</t>
  </si>
  <si>
    <t>에스맥</t>
  </si>
  <si>
    <t>042110</t>
  </si>
  <si>
    <t>에스씨디</t>
  </si>
  <si>
    <t>298060</t>
  </si>
  <si>
    <t>에스씨엠생명과학</t>
  </si>
  <si>
    <t>065420</t>
  </si>
  <si>
    <t>에스아이리소스</t>
  </si>
  <si>
    <t>광업</t>
  </si>
  <si>
    <t>103230</t>
  </si>
  <si>
    <t>에스앤더블류</t>
  </si>
  <si>
    <t>900080</t>
  </si>
  <si>
    <t>에스앤씨엔진그룹</t>
  </si>
  <si>
    <t>095910</t>
  </si>
  <si>
    <t>에스에너지</t>
  </si>
  <si>
    <t>275630</t>
  </si>
  <si>
    <t>에스에스알</t>
  </si>
  <si>
    <t>031330</t>
  </si>
  <si>
    <t>에스에이엠티</t>
  </si>
  <si>
    <t>060540</t>
  </si>
  <si>
    <t>에스에이티</t>
  </si>
  <si>
    <t>041510</t>
  </si>
  <si>
    <t>에스엠</t>
  </si>
  <si>
    <t>007820</t>
  </si>
  <si>
    <t>에스엠코어</t>
  </si>
  <si>
    <t>109610</t>
  </si>
  <si>
    <t>에스와이</t>
  </si>
  <si>
    <t>306040</t>
  </si>
  <si>
    <t>에스제이그룹</t>
  </si>
  <si>
    <t>080440</t>
  </si>
  <si>
    <t>에스제이케이</t>
  </si>
  <si>
    <t>096630</t>
  </si>
  <si>
    <t>에스코넥</t>
  </si>
  <si>
    <t>069510</t>
  </si>
  <si>
    <t>에스텍</t>
  </si>
  <si>
    <t>041910</t>
  </si>
  <si>
    <t>에스텍파마</t>
  </si>
  <si>
    <t>234300</t>
  </si>
  <si>
    <t>에스트래픽</t>
  </si>
  <si>
    <t>098660</t>
  </si>
  <si>
    <t>에스티오</t>
  </si>
  <si>
    <t>052020</t>
  </si>
  <si>
    <t>에스티큐브</t>
  </si>
  <si>
    <t>237690</t>
  </si>
  <si>
    <t>에스티팜</t>
  </si>
  <si>
    <t>050760</t>
  </si>
  <si>
    <t>에스폴리텍</t>
  </si>
  <si>
    <t>288620</t>
  </si>
  <si>
    <t>에스퓨얼셀</t>
  </si>
  <si>
    <t>058610</t>
  </si>
  <si>
    <t>에스피지</t>
  </si>
  <si>
    <t>043340</t>
  </si>
  <si>
    <t>에쎈테크</t>
  </si>
  <si>
    <t>054630</t>
  </si>
  <si>
    <t>에이디칩스</t>
  </si>
  <si>
    <t>096690</t>
  </si>
  <si>
    <t>에이루트</t>
  </si>
  <si>
    <t>298380</t>
  </si>
  <si>
    <t>에이비엘바이오</t>
  </si>
  <si>
    <t>003800</t>
  </si>
  <si>
    <t>에이스침대</t>
  </si>
  <si>
    <t>088800</t>
  </si>
  <si>
    <t>에이스테크</t>
  </si>
  <si>
    <t>241840</t>
  </si>
  <si>
    <t>에이스토리</t>
  </si>
  <si>
    <t>138360</t>
  </si>
  <si>
    <t>에이씨티</t>
  </si>
  <si>
    <t>039230</t>
  </si>
  <si>
    <t>에이아이비트</t>
  </si>
  <si>
    <t>312610</t>
  </si>
  <si>
    <t>에이에프더블류</t>
  </si>
  <si>
    <t>102210</t>
  </si>
  <si>
    <t>에이치디</t>
  </si>
  <si>
    <t>072990</t>
  </si>
  <si>
    <t>에이치시티</t>
  </si>
  <si>
    <t>176440</t>
  </si>
  <si>
    <t>에이치엔티</t>
  </si>
  <si>
    <t>028300</t>
  </si>
  <si>
    <t>에이치엘비</t>
  </si>
  <si>
    <t>067630</t>
  </si>
  <si>
    <t>에이치엘비생명과학</t>
  </si>
  <si>
    <t>047920</t>
  </si>
  <si>
    <t>에이치엘비제약</t>
  </si>
  <si>
    <t>043220</t>
  </si>
  <si>
    <t>에이치엘비파워</t>
  </si>
  <si>
    <t>239610</t>
  </si>
  <si>
    <t>에이치엘사이언스</t>
  </si>
  <si>
    <t>353070</t>
  </si>
  <si>
    <t>에이치엠씨제4호스팩</t>
  </si>
  <si>
    <t>353060</t>
  </si>
  <si>
    <t>에이치엠씨제5호스팩</t>
  </si>
  <si>
    <t>045660</t>
  </si>
  <si>
    <t>에이텍</t>
  </si>
  <si>
    <t>224110</t>
  </si>
  <si>
    <t>에이텍티앤</t>
  </si>
  <si>
    <t>230980</t>
  </si>
  <si>
    <t>에이트원</t>
  </si>
  <si>
    <t>021080</t>
  </si>
  <si>
    <t>에이티넘인베스트</t>
  </si>
  <si>
    <t>089530</t>
  </si>
  <si>
    <t>에이티세미콘</t>
  </si>
  <si>
    <t>073070</t>
  </si>
  <si>
    <t>에이팸</t>
  </si>
  <si>
    <t>262260</t>
  </si>
  <si>
    <t>에이프로</t>
  </si>
  <si>
    <t>109960</t>
  </si>
  <si>
    <t>에이프로젠 H&amp;G</t>
  </si>
  <si>
    <t>089970</t>
  </si>
  <si>
    <t>에이피티씨</t>
  </si>
  <si>
    <t>230240</t>
  </si>
  <si>
    <t>에치에프알</t>
  </si>
  <si>
    <t>064510</t>
  </si>
  <si>
    <t>에코마이스터</t>
  </si>
  <si>
    <t>230360</t>
  </si>
  <si>
    <t>에코마케팅</t>
  </si>
  <si>
    <t>038870</t>
  </si>
  <si>
    <t>에코바이오</t>
  </si>
  <si>
    <t>128540</t>
  </si>
  <si>
    <t>에코캡</t>
  </si>
  <si>
    <t>086520</t>
  </si>
  <si>
    <t>에코프로</t>
  </si>
  <si>
    <t>247540</t>
  </si>
  <si>
    <t>에코프로비엠</t>
  </si>
  <si>
    <t>038110</t>
  </si>
  <si>
    <t>에코플라스틱</t>
  </si>
  <si>
    <t>073540</t>
  </si>
  <si>
    <t>에프알텍</t>
  </si>
  <si>
    <t>064850</t>
  </si>
  <si>
    <t>에프앤가이드</t>
  </si>
  <si>
    <t>064090</t>
  </si>
  <si>
    <t>에프앤리퍼블릭</t>
  </si>
  <si>
    <t>173940</t>
  </si>
  <si>
    <t>에프엔씨엔터</t>
  </si>
  <si>
    <t>054940</t>
  </si>
  <si>
    <t>엑사이엔씨</t>
  </si>
  <si>
    <t>엑세스바이오</t>
  </si>
  <si>
    <t>205100</t>
  </si>
  <si>
    <t>엑셈</t>
  </si>
  <si>
    <t>070300</t>
  </si>
  <si>
    <t>엑스큐어</t>
  </si>
  <si>
    <t>317870</t>
  </si>
  <si>
    <t>엔바이오니아</t>
  </si>
  <si>
    <t>067570</t>
  </si>
  <si>
    <t>엔브이에이치코리아</t>
  </si>
  <si>
    <t>236810</t>
  </si>
  <si>
    <t>엔비티</t>
  </si>
  <si>
    <t>333620</t>
  </si>
  <si>
    <t>엔시스</t>
  </si>
  <si>
    <t>217820</t>
  </si>
  <si>
    <t>엔에스</t>
  </si>
  <si>
    <t>031860</t>
  </si>
  <si>
    <t>엔에스엔</t>
  </si>
  <si>
    <t>310840</t>
  </si>
  <si>
    <t>엔에이치스팩13호</t>
  </si>
  <si>
    <t>353190</t>
  </si>
  <si>
    <t>엔에이치스팩16호</t>
  </si>
  <si>
    <t>359090</t>
  </si>
  <si>
    <t>엔에이치스팩17호</t>
  </si>
  <si>
    <t>365590</t>
  </si>
  <si>
    <t>엔에이치스팩18호</t>
  </si>
  <si>
    <t>265740</t>
  </si>
  <si>
    <t>엔에프씨</t>
  </si>
  <si>
    <t>354200</t>
  </si>
  <si>
    <t>엔젠바이오</t>
  </si>
  <si>
    <t>208860</t>
  </si>
  <si>
    <t>엔지스테크널러지</t>
  </si>
  <si>
    <t>183490</t>
  </si>
  <si>
    <t>엔지켐생명과학</t>
  </si>
  <si>
    <t>182400</t>
  </si>
  <si>
    <t>엔케이맥스</t>
  </si>
  <si>
    <t>069410</t>
  </si>
  <si>
    <t>엔텔스</t>
  </si>
  <si>
    <t>048830</t>
  </si>
  <si>
    <t>엔피케이</t>
  </si>
  <si>
    <t>061970</t>
  </si>
  <si>
    <t>엘비세미콘</t>
  </si>
  <si>
    <t>138690</t>
  </si>
  <si>
    <t>엘아이에스</t>
  </si>
  <si>
    <t>290650</t>
  </si>
  <si>
    <t>엘앤씨바이오</t>
  </si>
  <si>
    <t>066970</t>
  </si>
  <si>
    <t>엘앤에프</t>
  </si>
  <si>
    <t>156100</t>
  </si>
  <si>
    <t>엘앤케이바이오</t>
  </si>
  <si>
    <t>297890</t>
  </si>
  <si>
    <t>엘이티</t>
  </si>
  <si>
    <t>170920</t>
  </si>
  <si>
    <t>엘티씨</t>
  </si>
  <si>
    <t>058630</t>
  </si>
  <si>
    <t>엠게임</t>
  </si>
  <si>
    <t>019590</t>
  </si>
  <si>
    <t>엠벤처투자</t>
  </si>
  <si>
    <t>169330</t>
  </si>
  <si>
    <t>엠브레인</t>
  </si>
  <si>
    <t>097520</t>
  </si>
  <si>
    <t>엠씨넥스</t>
  </si>
  <si>
    <t>179290</t>
  </si>
  <si>
    <t>엠아이텍</t>
  </si>
  <si>
    <t>009780</t>
  </si>
  <si>
    <t>엠에스씨</t>
  </si>
  <si>
    <t>123040</t>
  </si>
  <si>
    <t>엠에스오토텍</t>
  </si>
  <si>
    <t>323230</t>
  </si>
  <si>
    <t>엠에프엠코리아</t>
  </si>
  <si>
    <t>032790</t>
  </si>
  <si>
    <t>엠젠플러스</t>
  </si>
  <si>
    <t>347890</t>
  </si>
  <si>
    <t>엠투아이</t>
  </si>
  <si>
    <t>033310</t>
  </si>
  <si>
    <t>엠투엔</t>
  </si>
  <si>
    <t>115960</t>
  </si>
  <si>
    <t>연우</t>
  </si>
  <si>
    <t>060850</t>
  </si>
  <si>
    <t>영림원소프트랩</t>
  </si>
  <si>
    <t>007530</t>
  </si>
  <si>
    <t>영신금속</t>
  </si>
  <si>
    <t>036560</t>
  </si>
  <si>
    <t>영풍정밀</t>
  </si>
  <si>
    <t>265560</t>
  </si>
  <si>
    <t>영화테크</t>
  </si>
  <si>
    <t>036000</t>
  </si>
  <si>
    <t>예림당</t>
  </si>
  <si>
    <t>250930</t>
  </si>
  <si>
    <t>예선테크</t>
  </si>
  <si>
    <t>053280</t>
  </si>
  <si>
    <t>예스24</t>
  </si>
  <si>
    <t>900300</t>
  </si>
  <si>
    <t>오가닉티코스메틱</t>
  </si>
  <si>
    <t>045060</t>
  </si>
  <si>
    <t>오공</t>
  </si>
  <si>
    <t>039830</t>
  </si>
  <si>
    <t>오로라</t>
  </si>
  <si>
    <t>046120</t>
  </si>
  <si>
    <t>오르비텍</t>
  </si>
  <si>
    <t>014940</t>
  </si>
  <si>
    <t>오리엔탈정공</t>
  </si>
  <si>
    <t>065500</t>
  </si>
  <si>
    <t>오리엔트정공</t>
  </si>
  <si>
    <t>010470</t>
  </si>
  <si>
    <t>오리콤</t>
  </si>
  <si>
    <t>053980</t>
  </si>
  <si>
    <t>오상자이엘</t>
  </si>
  <si>
    <t>052420</t>
  </si>
  <si>
    <t>오성첨단소재</t>
  </si>
  <si>
    <t>241790</t>
  </si>
  <si>
    <t>오션브릿지</t>
  </si>
  <si>
    <t>039200</t>
  </si>
  <si>
    <t>오스코텍</t>
  </si>
  <si>
    <t>226400</t>
  </si>
  <si>
    <t>오스테오닉</t>
  </si>
  <si>
    <t>031510</t>
  </si>
  <si>
    <t>오스템</t>
  </si>
  <si>
    <t>048260</t>
  </si>
  <si>
    <t>오스템임플란트</t>
  </si>
  <si>
    <t>138080</t>
  </si>
  <si>
    <t>오이솔루션</t>
  </si>
  <si>
    <t>067170</t>
  </si>
  <si>
    <t>오텍</t>
  </si>
  <si>
    <t>173130</t>
  </si>
  <si>
    <t>오파스넷</t>
  </si>
  <si>
    <t>049480</t>
  </si>
  <si>
    <t>오픈베이스</t>
  </si>
  <si>
    <t>309930</t>
  </si>
  <si>
    <t>오하임아이엔티</t>
  </si>
  <si>
    <t>244460</t>
  </si>
  <si>
    <t>올리패스</t>
  </si>
  <si>
    <t>226950</t>
  </si>
  <si>
    <t>올릭스</t>
  </si>
  <si>
    <t>057540</t>
  </si>
  <si>
    <t>옴니시스템</t>
  </si>
  <si>
    <t>082210</t>
  </si>
  <si>
    <t>옵트론텍</t>
  </si>
  <si>
    <t>109080</t>
  </si>
  <si>
    <t>옵티시스</t>
  </si>
  <si>
    <t>153710</t>
  </si>
  <si>
    <t>옵티팜</t>
  </si>
  <si>
    <t>321820</t>
  </si>
  <si>
    <t>와이더플래닛</t>
  </si>
  <si>
    <t>232140</t>
  </si>
  <si>
    <t>와이아이케이</t>
  </si>
  <si>
    <t>067900</t>
  </si>
  <si>
    <t>와이엔텍</t>
  </si>
  <si>
    <t>251370</t>
  </si>
  <si>
    <t>와이엠티</t>
  </si>
  <si>
    <t>066430</t>
  </si>
  <si>
    <t>와이오엠</t>
  </si>
  <si>
    <t>193250</t>
  </si>
  <si>
    <t>와이제이엠게임즈</t>
  </si>
  <si>
    <t>273060</t>
  </si>
  <si>
    <t>와이즈버즈</t>
  </si>
  <si>
    <t>019210</t>
  </si>
  <si>
    <t>와이지-원</t>
  </si>
  <si>
    <t>122870</t>
  </si>
  <si>
    <t>와이지엔터테인먼트</t>
  </si>
  <si>
    <t>079000</t>
  </si>
  <si>
    <t>와토스코리아</t>
  </si>
  <si>
    <t>114630</t>
  </si>
  <si>
    <t>우노앤컴퍼니</t>
  </si>
  <si>
    <t>032820</t>
  </si>
  <si>
    <t>우리기술</t>
  </si>
  <si>
    <t>041190</t>
  </si>
  <si>
    <t>우리기술투자</t>
  </si>
  <si>
    <t>115440</t>
  </si>
  <si>
    <t>우리넷</t>
  </si>
  <si>
    <t>046970</t>
  </si>
  <si>
    <t>우리로</t>
  </si>
  <si>
    <t>082850</t>
  </si>
  <si>
    <t>우리바이오</t>
  </si>
  <si>
    <t>215360</t>
  </si>
  <si>
    <t>우리산업</t>
  </si>
  <si>
    <t>072470</t>
  </si>
  <si>
    <t>우리산업홀딩스</t>
  </si>
  <si>
    <t>073560</t>
  </si>
  <si>
    <t>우리손에프앤지</t>
  </si>
  <si>
    <t>037400</t>
  </si>
  <si>
    <t>우리조명</t>
  </si>
  <si>
    <t>101170</t>
  </si>
  <si>
    <t>우림기계</t>
  </si>
  <si>
    <t>066590</t>
  </si>
  <si>
    <t>우수AMS</t>
  </si>
  <si>
    <t>103840</t>
  </si>
  <si>
    <t>우양</t>
  </si>
  <si>
    <t>046940</t>
  </si>
  <si>
    <t>우원개발</t>
  </si>
  <si>
    <t>215380</t>
  </si>
  <si>
    <t>우정바이오</t>
  </si>
  <si>
    <t>018620</t>
  </si>
  <si>
    <t>우진비앤지</t>
  </si>
  <si>
    <t>307280</t>
  </si>
  <si>
    <t>원바이오젠</t>
  </si>
  <si>
    <t>053080</t>
  </si>
  <si>
    <t>원방테크</t>
  </si>
  <si>
    <t>032940</t>
  </si>
  <si>
    <t>원익</t>
  </si>
  <si>
    <t>074600</t>
  </si>
  <si>
    <t>원익QnC</t>
  </si>
  <si>
    <t>104830</t>
  </si>
  <si>
    <t>원익머트리얼즈</t>
  </si>
  <si>
    <t>014190</t>
  </si>
  <si>
    <t>원익큐브</t>
  </si>
  <si>
    <t>030530</t>
  </si>
  <si>
    <t>원익홀딩스</t>
  </si>
  <si>
    <t>012620</t>
  </si>
  <si>
    <t>원일특강</t>
  </si>
  <si>
    <t>008370</t>
  </si>
  <si>
    <t>원풍</t>
  </si>
  <si>
    <t>008290</t>
  </si>
  <si>
    <t>원풍물산</t>
  </si>
  <si>
    <t>095270</t>
  </si>
  <si>
    <t>웨이브일렉트로</t>
  </si>
  <si>
    <t>065950</t>
  </si>
  <si>
    <t>웰크론</t>
  </si>
  <si>
    <t>076080</t>
  </si>
  <si>
    <t>웰크론한텍</t>
  </si>
  <si>
    <t>196700</t>
  </si>
  <si>
    <t>웹스</t>
  </si>
  <si>
    <t>069080</t>
  </si>
  <si>
    <t>웹젠</t>
  </si>
  <si>
    <t>053580</t>
  </si>
  <si>
    <t>웹케시</t>
  </si>
  <si>
    <t>071460</t>
  </si>
  <si>
    <t>위니아딤채</t>
  </si>
  <si>
    <t>044340</t>
  </si>
  <si>
    <t>위닉스</t>
  </si>
  <si>
    <t>330350</t>
  </si>
  <si>
    <t>위더스제약</t>
  </si>
  <si>
    <t>348350</t>
  </si>
  <si>
    <t>위드텍</t>
  </si>
  <si>
    <t>112040</t>
  </si>
  <si>
    <t>위메이드</t>
  </si>
  <si>
    <t>065370</t>
  </si>
  <si>
    <t>위세아이텍</t>
  </si>
  <si>
    <t>038620</t>
  </si>
  <si>
    <t>위즈코프</t>
  </si>
  <si>
    <t>299900</t>
  </si>
  <si>
    <t>위지윅스튜디오</t>
  </si>
  <si>
    <t>136540</t>
  </si>
  <si>
    <t>윈스</t>
  </si>
  <si>
    <t>320000</t>
  </si>
  <si>
    <t>윈텍</t>
  </si>
  <si>
    <t>192390</t>
  </si>
  <si>
    <t>윈하이텍</t>
  </si>
  <si>
    <t>313760</t>
  </si>
  <si>
    <t>윌링스</t>
  </si>
  <si>
    <t>900340</t>
  </si>
  <si>
    <t>윙입푸드</t>
  </si>
  <si>
    <t>018000</t>
  </si>
  <si>
    <t>유니슨</t>
  </si>
  <si>
    <t>203450</t>
  </si>
  <si>
    <t>유니온커뮤니티</t>
  </si>
  <si>
    <t>011320</t>
  </si>
  <si>
    <t>유니크</t>
  </si>
  <si>
    <t>241690</t>
  </si>
  <si>
    <t>유니테크노</t>
  </si>
  <si>
    <t>142210</t>
  </si>
  <si>
    <t>유니트론텍</t>
  </si>
  <si>
    <t>048430</t>
  </si>
  <si>
    <t>유라테크</t>
  </si>
  <si>
    <t>206650</t>
  </si>
  <si>
    <t>유바이오로직스</t>
  </si>
  <si>
    <t>089850</t>
  </si>
  <si>
    <t>유비벨록스</t>
  </si>
  <si>
    <t>032620</t>
  </si>
  <si>
    <t>유비케어</t>
  </si>
  <si>
    <t>264450</t>
  </si>
  <si>
    <t>유비쿼스</t>
  </si>
  <si>
    <t>078070</t>
  </si>
  <si>
    <t>유비쿼스홀딩스</t>
  </si>
  <si>
    <t>024800</t>
  </si>
  <si>
    <t>유성티엔에스</t>
  </si>
  <si>
    <t>054930</t>
  </si>
  <si>
    <t>유신</t>
  </si>
  <si>
    <t>313750</t>
  </si>
  <si>
    <t>유안타제4호스팩</t>
  </si>
  <si>
    <t>336060</t>
  </si>
  <si>
    <t>유안타제5호스팩</t>
  </si>
  <si>
    <t>340360</t>
  </si>
  <si>
    <t>유안타제6호스팩</t>
  </si>
  <si>
    <t>367460</t>
  </si>
  <si>
    <t>유안타제7호스팩</t>
  </si>
  <si>
    <t>056090</t>
  </si>
  <si>
    <t>유앤아이</t>
  </si>
  <si>
    <t>263770</t>
  </si>
  <si>
    <t>유에스티</t>
  </si>
  <si>
    <t>023410</t>
  </si>
  <si>
    <t>유진기업</t>
  </si>
  <si>
    <t>321260</t>
  </si>
  <si>
    <t>유진스팩4호</t>
  </si>
  <si>
    <t>331380</t>
  </si>
  <si>
    <t>유진스팩5호</t>
  </si>
  <si>
    <t>178780</t>
  </si>
  <si>
    <t>유테크</t>
  </si>
  <si>
    <t>263050</t>
  </si>
  <si>
    <t>유틸렉스</t>
  </si>
  <si>
    <t>072770</t>
  </si>
  <si>
    <t>율호</t>
  </si>
  <si>
    <t>039020</t>
  </si>
  <si>
    <t>이건홀딩스</t>
  </si>
  <si>
    <t>060230</t>
  </si>
  <si>
    <t>이그잭스</t>
  </si>
  <si>
    <t>067920</t>
  </si>
  <si>
    <t>이글루시큐리티</t>
  </si>
  <si>
    <t>044960</t>
  </si>
  <si>
    <t>이글벳</t>
  </si>
  <si>
    <t>073490</t>
  </si>
  <si>
    <t>이노와이어리스</t>
  </si>
  <si>
    <t>086250</t>
  </si>
  <si>
    <t>이노와이즈</t>
  </si>
  <si>
    <t>215790</t>
  </si>
  <si>
    <t>이노인스트루먼트</t>
  </si>
  <si>
    <t>246960</t>
  </si>
  <si>
    <t>이노테라피</t>
  </si>
  <si>
    <t>088390</t>
  </si>
  <si>
    <t>이녹스</t>
  </si>
  <si>
    <t>053350</t>
  </si>
  <si>
    <t>이니텍</t>
  </si>
  <si>
    <t>258610</t>
  </si>
  <si>
    <t>이더블유케이</t>
  </si>
  <si>
    <t>215090</t>
  </si>
  <si>
    <t>이디티</t>
  </si>
  <si>
    <t>041520</t>
  </si>
  <si>
    <t>이라이콤</t>
  </si>
  <si>
    <t>164060</t>
  </si>
  <si>
    <t>이루다</t>
  </si>
  <si>
    <t>065440</t>
  </si>
  <si>
    <t>이루온</t>
  </si>
  <si>
    <t>349720</t>
  </si>
  <si>
    <t>이베스트스팩5호</t>
  </si>
  <si>
    <t>323210</t>
  </si>
  <si>
    <t>이베스트이안스팩1호</t>
  </si>
  <si>
    <t>078020</t>
  </si>
  <si>
    <t>이베스트투자증권</t>
  </si>
  <si>
    <t>080010</t>
  </si>
  <si>
    <t>이상네트웍스</t>
  </si>
  <si>
    <t>086890</t>
  </si>
  <si>
    <t>이수앱지스</t>
  </si>
  <si>
    <t>047560</t>
  </si>
  <si>
    <t>이스트소프트</t>
  </si>
  <si>
    <t>900110</t>
  </si>
  <si>
    <t>이스트아시아홀딩스</t>
  </si>
  <si>
    <t>067010</t>
  </si>
  <si>
    <t>이씨에스</t>
  </si>
  <si>
    <t>052190</t>
  </si>
  <si>
    <t>이에스에이</t>
  </si>
  <si>
    <t>226360</t>
  </si>
  <si>
    <t>이엑스티</t>
  </si>
  <si>
    <t>101360</t>
  </si>
  <si>
    <t>이엔드디</t>
  </si>
  <si>
    <t>102710</t>
  </si>
  <si>
    <t>이엔에프테크놀로지</t>
  </si>
  <si>
    <t>066980</t>
  </si>
  <si>
    <t>이엔코퍼레이션</t>
  </si>
  <si>
    <t>063760</t>
  </si>
  <si>
    <t>이엘피</t>
  </si>
  <si>
    <t>087730</t>
  </si>
  <si>
    <t>이엠네트웍스</t>
  </si>
  <si>
    <t>123570</t>
  </si>
  <si>
    <t>이엠넷</t>
  </si>
  <si>
    <t>083470</t>
  </si>
  <si>
    <t>이엠앤아이</t>
  </si>
  <si>
    <t>095190</t>
  </si>
  <si>
    <t>이엠코리아</t>
  </si>
  <si>
    <t>294090</t>
  </si>
  <si>
    <t>이오플로우</t>
  </si>
  <si>
    <t>088290</t>
  </si>
  <si>
    <t>이원컴포텍</t>
  </si>
  <si>
    <t>181340</t>
  </si>
  <si>
    <t>이즈미디어</t>
  </si>
  <si>
    <t>353810</t>
  </si>
  <si>
    <t>이지바이오</t>
  </si>
  <si>
    <t>090850</t>
  </si>
  <si>
    <t>이지웰</t>
  </si>
  <si>
    <t>099750</t>
  </si>
  <si>
    <t>이지케어텍</t>
  </si>
  <si>
    <t>035810</t>
  </si>
  <si>
    <t>이지홀딩스</t>
  </si>
  <si>
    <t>092130</t>
  </si>
  <si>
    <t>이크레더블</t>
  </si>
  <si>
    <t>096040</t>
  </si>
  <si>
    <t>이트론</t>
  </si>
  <si>
    <t>134060</t>
  </si>
  <si>
    <t>이퓨쳐</t>
  </si>
  <si>
    <t>001840</t>
  </si>
  <si>
    <t>이화공영</t>
  </si>
  <si>
    <t>024810</t>
  </si>
  <si>
    <t>이화전기</t>
  </si>
  <si>
    <t>041830</t>
  </si>
  <si>
    <t>인바디</t>
  </si>
  <si>
    <t>352940</t>
  </si>
  <si>
    <t>인바이오</t>
  </si>
  <si>
    <t>277410</t>
  </si>
  <si>
    <t>인산가</t>
  </si>
  <si>
    <t>060150</t>
  </si>
  <si>
    <t>인선이엔티</t>
  </si>
  <si>
    <t>033230</t>
  </si>
  <si>
    <t>인성정보</t>
  </si>
  <si>
    <t>083640</t>
  </si>
  <si>
    <t>인콘</t>
  </si>
  <si>
    <t>216050</t>
  </si>
  <si>
    <t>인크로스</t>
  </si>
  <si>
    <t>049070</t>
  </si>
  <si>
    <t>인탑스</t>
  </si>
  <si>
    <t>119610</t>
  </si>
  <si>
    <t>인터로조</t>
  </si>
  <si>
    <t>017250</t>
  </si>
  <si>
    <t>인터엠</t>
  </si>
  <si>
    <t>035080</t>
  </si>
  <si>
    <t>인터파크</t>
  </si>
  <si>
    <t>189300</t>
  </si>
  <si>
    <t>인텔리안테크</t>
  </si>
  <si>
    <t>150840</t>
  </si>
  <si>
    <t>인트로메딕</t>
  </si>
  <si>
    <t>048530</t>
  </si>
  <si>
    <t>인트론바이오</t>
  </si>
  <si>
    <t>175140</t>
  </si>
  <si>
    <t>인포마크</t>
  </si>
  <si>
    <t>115310</t>
  </si>
  <si>
    <t>인포바인</t>
  </si>
  <si>
    <t>039290</t>
  </si>
  <si>
    <t>인포뱅크</t>
  </si>
  <si>
    <t>041020</t>
  </si>
  <si>
    <t>인프라웨어</t>
  </si>
  <si>
    <t>071200</t>
  </si>
  <si>
    <t>인피니트헬스케어</t>
  </si>
  <si>
    <t>101930</t>
  </si>
  <si>
    <t>인화정공</t>
  </si>
  <si>
    <t>068330</t>
  </si>
  <si>
    <t>일신바이오</t>
  </si>
  <si>
    <t>058450</t>
  </si>
  <si>
    <t>일야</t>
  </si>
  <si>
    <t>019540</t>
  </si>
  <si>
    <t>일지테크</t>
  </si>
  <si>
    <t>094820</t>
  </si>
  <si>
    <t>일진파워</t>
  </si>
  <si>
    <t>950140</t>
  </si>
  <si>
    <t>잉글우드랩</t>
  </si>
  <si>
    <t>049550</t>
  </si>
  <si>
    <t>잉크테크</t>
  </si>
  <si>
    <t>221610</t>
  </si>
  <si>
    <t>자안</t>
  </si>
  <si>
    <t>043910</t>
  </si>
  <si>
    <t>자연과환경</t>
  </si>
  <si>
    <t>234920</t>
  </si>
  <si>
    <t>자이글</t>
  </si>
  <si>
    <t>289220</t>
  </si>
  <si>
    <t>자이언트스텝</t>
  </si>
  <si>
    <t>174880</t>
  </si>
  <si>
    <t>장원테크</t>
  </si>
  <si>
    <t>049630</t>
  </si>
  <si>
    <t>재영솔루텍</t>
  </si>
  <si>
    <t>110020</t>
  </si>
  <si>
    <t>전진바이오팜</t>
  </si>
  <si>
    <t>065530</t>
  </si>
  <si>
    <t>전파기지국</t>
  </si>
  <si>
    <t>208140</t>
  </si>
  <si>
    <t>정다운</t>
  </si>
  <si>
    <t>022220</t>
  </si>
  <si>
    <t>정산애강</t>
  </si>
  <si>
    <t>040420</t>
  </si>
  <si>
    <t>정상제이엘에스</t>
  </si>
  <si>
    <t>045510</t>
  </si>
  <si>
    <t>정원엔시스</t>
  </si>
  <si>
    <t>065620</t>
  </si>
  <si>
    <t>제낙스</t>
  </si>
  <si>
    <t>095700</t>
  </si>
  <si>
    <t>제넥신</t>
  </si>
  <si>
    <t>072520</t>
  </si>
  <si>
    <t>제넨바이오</t>
  </si>
  <si>
    <t>122310</t>
  </si>
  <si>
    <t>제노레이</t>
  </si>
  <si>
    <t>361390</t>
  </si>
  <si>
    <t>제노코</t>
  </si>
  <si>
    <t>187420</t>
  </si>
  <si>
    <t>제노포커스</t>
  </si>
  <si>
    <t>225220</t>
  </si>
  <si>
    <t>제놀루션</t>
  </si>
  <si>
    <t>123330</t>
  </si>
  <si>
    <t>제닉</t>
  </si>
  <si>
    <t>159580</t>
  </si>
  <si>
    <t>제로투세븐</t>
  </si>
  <si>
    <t>147830</t>
  </si>
  <si>
    <t>제룡산업</t>
  </si>
  <si>
    <t>033100</t>
  </si>
  <si>
    <t>제룡전기</t>
  </si>
  <si>
    <t>054950</t>
  </si>
  <si>
    <t>제이브이엠</t>
  </si>
  <si>
    <t>287410</t>
  </si>
  <si>
    <t>제이시스메디칼</t>
  </si>
  <si>
    <t>137950</t>
  </si>
  <si>
    <t>제이씨케미칼</t>
  </si>
  <si>
    <t>033320</t>
  </si>
  <si>
    <t>제이씨현시스템</t>
  </si>
  <si>
    <t>026040</t>
  </si>
  <si>
    <t>제이에스티나</t>
  </si>
  <si>
    <t>126880</t>
  </si>
  <si>
    <t>제이엔케이히터</t>
  </si>
  <si>
    <t>322510</t>
  </si>
  <si>
    <t>제이엘케이</t>
  </si>
  <si>
    <t>033050</t>
  </si>
  <si>
    <t>제이엠아이</t>
  </si>
  <si>
    <t>058420</t>
  </si>
  <si>
    <t>제이웨이</t>
  </si>
  <si>
    <t>052670</t>
  </si>
  <si>
    <t>제일바이오</t>
  </si>
  <si>
    <t>199820</t>
  </si>
  <si>
    <t>제일전기공업</t>
  </si>
  <si>
    <t>023440</t>
  </si>
  <si>
    <t>제일제강</t>
  </si>
  <si>
    <t>038010</t>
  </si>
  <si>
    <t>제일테크노스</t>
  </si>
  <si>
    <t>216080</t>
  </si>
  <si>
    <t>제테마</t>
  </si>
  <si>
    <t>229000</t>
  </si>
  <si>
    <t>젠큐릭스</t>
  </si>
  <si>
    <t>064800</t>
  </si>
  <si>
    <t>젬백스링크</t>
  </si>
  <si>
    <t>041590</t>
  </si>
  <si>
    <t>젬백스지오</t>
  </si>
  <si>
    <t>044060</t>
  </si>
  <si>
    <t>조광ILI</t>
  </si>
  <si>
    <t>034940</t>
  </si>
  <si>
    <t>조아제약</t>
  </si>
  <si>
    <t>101730</t>
  </si>
  <si>
    <t>조이맥스</t>
  </si>
  <si>
    <t>067000</t>
  </si>
  <si>
    <t>조이시티</t>
  </si>
  <si>
    <t>033340</t>
  </si>
  <si>
    <t>좋은사람들</t>
  </si>
  <si>
    <t>239340</t>
  </si>
  <si>
    <t>줌인터넷</t>
  </si>
  <si>
    <t>072020</t>
  </si>
  <si>
    <t>중앙백신</t>
  </si>
  <si>
    <t>000440</t>
  </si>
  <si>
    <t>중앙에너비스</t>
  </si>
  <si>
    <t>228760</t>
  </si>
  <si>
    <t>지노믹트리</t>
  </si>
  <si>
    <t>314130</t>
  </si>
  <si>
    <t>지놈앤컴퍼니</t>
  </si>
  <si>
    <t>043610</t>
  </si>
  <si>
    <t>지니뮤직</t>
  </si>
  <si>
    <t>263860</t>
  </si>
  <si>
    <t>지니언스</t>
  </si>
  <si>
    <t>036180</t>
  </si>
  <si>
    <t>지더블유바이텍</t>
  </si>
  <si>
    <t>208350</t>
  </si>
  <si>
    <t>지란지교시큐리티</t>
  </si>
  <si>
    <t>114570</t>
  </si>
  <si>
    <t>지스마트글로벌</t>
  </si>
  <si>
    <t>051160</t>
  </si>
  <si>
    <t>지어소프트</t>
  </si>
  <si>
    <t>053050</t>
  </si>
  <si>
    <t>지에스이</t>
  </si>
  <si>
    <t>전기·가스·수도</t>
  </si>
  <si>
    <t>119850</t>
  </si>
  <si>
    <t>지엔씨에너지</t>
  </si>
  <si>
    <t>270520</t>
  </si>
  <si>
    <t>지엔원에너지</t>
  </si>
  <si>
    <t>065060</t>
  </si>
  <si>
    <t>지엔코</t>
  </si>
  <si>
    <t>204840</t>
  </si>
  <si>
    <t>지엘팜텍</t>
  </si>
  <si>
    <t>111820</t>
  </si>
  <si>
    <t>지와이커머스</t>
  </si>
  <si>
    <t>115450</t>
  </si>
  <si>
    <t>지트리비앤티</t>
  </si>
  <si>
    <t>219750</t>
  </si>
  <si>
    <t>지티지웰니스</t>
  </si>
  <si>
    <t>018120</t>
  </si>
  <si>
    <t>진로발효</t>
  </si>
  <si>
    <t>109820</t>
  </si>
  <si>
    <t>진매트릭스</t>
  </si>
  <si>
    <t>086060</t>
  </si>
  <si>
    <t>진바이오텍</t>
  </si>
  <si>
    <t>007370</t>
  </si>
  <si>
    <t>진양제약</t>
  </si>
  <si>
    <t>085660</t>
  </si>
  <si>
    <t>차바이오텍</t>
  </si>
  <si>
    <t>094850</t>
  </si>
  <si>
    <t>참좋은여행</t>
  </si>
  <si>
    <t>004650</t>
  </si>
  <si>
    <t>창해에탄올</t>
  </si>
  <si>
    <t>311690</t>
  </si>
  <si>
    <t>천랩</t>
  </si>
  <si>
    <t>278280</t>
  </si>
  <si>
    <t>천보</t>
  </si>
  <si>
    <t>096240</t>
  </si>
  <si>
    <t>청담러닝</t>
  </si>
  <si>
    <t>013720</t>
  </si>
  <si>
    <t>청보산업</t>
  </si>
  <si>
    <t>066360</t>
  </si>
  <si>
    <t>체리부로</t>
  </si>
  <si>
    <t>047820</t>
  </si>
  <si>
    <t>초록뱀</t>
  </si>
  <si>
    <t>016920</t>
  </si>
  <si>
    <t>카스</t>
  </si>
  <si>
    <t>284620</t>
  </si>
  <si>
    <t>카이노스메드</t>
  </si>
  <si>
    <t>293490</t>
  </si>
  <si>
    <t>카카오게임즈</t>
  </si>
  <si>
    <t>042000</t>
  </si>
  <si>
    <t>카페24</t>
  </si>
  <si>
    <t>317530</t>
  </si>
  <si>
    <t>캐리소프트</t>
  </si>
  <si>
    <t>071850</t>
  </si>
  <si>
    <t>캐스텍코리아</t>
  </si>
  <si>
    <t>180400</t>
  </si>
  <si>
    <t>캔서롭</t>
  </si>
  <si>
    <t>900310</t>
  </si>
  <si>
    <t>컬러레이</t>
  </si>
  <si>
    <t>078340</t>
  </si>
  <si>
    <t>컴투스</t>
  </si>
  <si>
    <t>307930</t>
  </si>
  <si>
    <t>컴퍼니케이</t>
  </si>
  <si>
    <t>263700</t>
  </si>
  <si>
    <t>케어랩스</t>
  </si>
  <si>
    <t>214370</t>
  </si>
  <si>
    <t>케어젠</t>
  </si>
  <si>
    <t>221980</t>
  </si>
  <si>
    <t>케이디켐</t>
  </si>
  <si>
    <t>043290</t>
  </si>
  <si>
    <t>케이맥</t>
  </si>
  <si>
    <t>317030</t>
  </si>
  <si>
    <t>케이비17호스팩</t>
  </si>
  <si>
    <t>323940</t>
  </si>
  <si>
    <t>케이비제18호스팩</t>
  </si>
  <si>
    <t>330990</t>
  </si>
  <si>
    <t>케이비제19호스팩</t>
  </si>
  <si>
    <t>342550</t>
  </si>
  <si>
    <t>케이비제20호스팩</t>
  </si>
  <si>
    <t>192250</t>
  </si>
  <si>
    <t>케이사인</t>
  </si>
  <si>
    <t>115500</t>
  </si>
  <si>
    <t>케이씨에스</t>
  </si>
  <si>
    <t>089150</t>
  </si>
  <si>
    <t>케이씨티</t>
  </si>
  <si>
    <t>025880</t>
  </si>
  <si>
    <t>케이씨피드</t>
  </si>
  <si>
    <t>093320</t>
  </si>
  <si>
    <t>케이아이엔엑스</t>
  </si>
  <si>
    <t>073010</t>
  </si>
  <si>
    <t>케이에스피</t>
  </si>
  <si>
    <t>105330</t>
  </si>
  <si>
    <t>케이엔더블유</t>
  </si>
  <si>
    <t>039420</t>
  </si>
  <si>
    <t>케이엘넷</t>
  </si>
  <si>
    <t>083550</t>
  </si>
  <si>
    <t>케이엠</t>
  </si>
  <si>
    <t>032500</t>
  </si>
  <si>
    <t>케이엠더블유</t>
  </si>
  <si>
    <t>225430</t>
  </si>
  <si>
    <t>케이엠제약</t>
  </si>
  <si>
    <t>064820</t>
  </si>
  <si>
    <t>케이프</t>
  </si>
  <si>
    <t>347140</t>
  </si>
  <si>
    <t>케이프이에스제4호</t>
  </si>
  <si>
    <t>024880</t>
  </si>
  <si>
    <t>케이피에프</t>
  </si>
  <si>
    <t>042040</t>
  </si>
  <si>
    <t>케이피엠테크</t>
  </si>
  <si>
    <t>054410</t>
  </si>
  <si>
    <t>케이피티유</t>
  </si>
  <si>
    <t>274090</t>
  </si>
  <si>
    <t>켄코아에어로스페이스</t>
  </si>
  <si>
    <t>217600</t>
  </si>
  <si>
    <t>켐온</t>
  </si>
  <si>
    <t>089010</t>
  </si>
  <si>
    <t>켐트로닉스</t>
  </si>
  <si>
    <t>220260</t>
  </si>
  <si>
    <t>켐트로스</t>
  </si>
  <si>
    <t>052400</t>
  </si>
  <si>
    <t>코나아이</t>
  </si>
  <si>
    <t>033110</t>
  </si>
  <si>
    <t>코너스톤네트웍스</t>
  </si>
  <si>
    <t>046070</t>
  </si>
  <si>
    <t>코다코</t>
  </si>
  <si>
    <t>047770</t>
  </si>
  <si>
    <t>코데즈컴바인</t>
  </si>
  <si>
    <t>078940</t>
  </si>
  <si>
    <t>코드네이처</t>
  </si>
  <si>
    <t>080530</t>
  </si>
  <si>
    <t>코디</t>
  </si>
  <si>
    <t>224060</t>
  </si>
  <si>
    <t>코디엠</t>
  </si>
  <si>
    <t>078650</t>
  </si>
  <si>
    <t>코렌</t>
  </si>
  <si>
    <t>104540</t>
  </si>
  <si>
    <t>코렌텍</t>
  </si>
  <si>
    <t>027050</t>
  </si>
  <si>
    <t>코리아나</t>
  </si>
  <si>
    <t>290510</t>
  </si>
  <si>
    <t>코리아센터</t>
  </si>
  <si>
    <t>190650</t>
  </si>
  <si>
    <t>코리아에셋투자증권</t>
  </si>
  <si>
    <t>101670</t>
  </si>
  <si>
    <t>코리아에스이</t>
  </si>
  <si>
    <t>123410</t>
  </si>
  <si>
    <t>코리아에프티</t>
  </si>
  <si>
    <t>036690</t>
  </si>
  <si>
    <t>코맥스</t>
  </si>
  <si>
    <t>049430</t>
  </si>
  <si>
    <t>코메론</t>
  </si>
  <si>
    <t>041960</t>
  </si>
  <si>
    <t>코미팜</t>
  </si>
  <si>
    <t>009730</t>
  </si>
  <si>
    <t>코센</t>
  </si>
  <si>
    <t>082660</t>
  </si>
  <si>
    <t>코스나인</t>
  </si>
  <si>
    <t>222040</t>
  </si>
  <si>
    <t>코스맥스엔비티</t>
  </si>
  <si>
    <t>241710</t>
  </si>
  <si>
    <t>코스메카코리아</t>
  </si>
  <si>
    <t>069110</t>
  </si>
  <si>
    <t>코스온</t>
  </si>
  <si>
    <t>166480</t>
  </si>
  <si>
    <t>코아스템</t>
  </si>
  <si>
    <t>196450</t>
  </si>
  <si>
    <t>코아시아옵틱스</t>
  </si>
  <si>
    <t>029960</t>
  </si>
  <si>
    <t>코엔텍</t>
  </si>
  <si>
    <t>102940</t>
  </si>
  <si>
    <t>코오롱생명과학</t>
  </si>
  <si>
    <t>950160</t>
  </si>
  <si>
    <t>코오롱티슈진</t>
  </si>
  <si>
    <t>033290</t>
  </si>
  <si>
    <t>코웰패션</t>
  </si>
  <si>
    <t>056360</t>
  </si>
  <si>
    <t>코위버</t>
  </si>
  <si>
    <t>121850</t>
  </si>
  <si>
    <t>코이즈</t>
  </si>
  <si>
    <t>015710</t>
  </si>
  <si>
    <t>코콤</t>
  </si>
  <si>
    <t>052330</t>
  </si>
  <si>
    <t>코텍</t>
  </si>
  <si>
    <t>322780</t>
  </si>
  <si>
    <t>코퍼스코리아</t>
  </si>
  <si>
    <t>126600</t>
  </si>
  <si>
    <t>코프라</t>
  </si>
  <si>
    <t>200130</t>
  </si>
  <si>
    <t>콜마비앤에이치</t>
  </si>
  <si>
    <t>317690</t>
  </si>
  <si>
    <t>퀀타매트릭스</t>
  </si>
  <si>
    <t>060280</t>
  </si>
  <si>
    <t>큐렉소</t>
  </si>
  <si>
    <t>040350</t>
  </si>
  <si>
    <t>큐로컴</t>
  </si>
  <si>
    <t>051780</t>
  </si>
  <si>
    <t>큐로홀딩스</t>
  </si>
  <si>
    <t>115180</t>
  </si>
  <si>
    <t>큐리언트</t>
  </si>
  <si>
    <t>043090</t>
  </si>
  <si>
    <t>큐브앤컴퍼니</t>
  </si>
  <si>
    <t>182360</t>
  </si>
  <si>
    <t>큐브엔터</t>
  </si>
  <si>
    <t>016600</t>
  </si>
  <si>
    <t>큐캐피탈</t>
  </si>
  <si>
    <t>043590</t>
  </si>
  <si>
    <t>크로바하이텍</t>
  </si>
  <si>
    <t>114120</t>
  </si>
  <si>
    <t>크루셜텍</t>
  </si>
  <si>
    <t>110790</t>
  </si>
  <si>
    <t>크리스에프앤씨</t>
  </si>
  <si>
    <t>900250</t>
  </si>
  <si>
    <t>크리스탈신소재</t>
  </si>
  <si>
    <t>083790</t>
  </si>
  <si>
    <t>크리스탈지노믹스</t>
  </si>
  <si>
    <t>045520</t>
  </si>
  <si>
    <t>크린앤사이언스</t>
  </si>
  <si>
    <t>214150</t>
  </si>
  <si>
    <t>클래시스</t>
  </si>
  <si>
    <t>352770</t>
  </si>
  <si>
    <t>클리노믹스</t>
  </si>
  <si>
    <t>237880</t>
  </si>
  <si>
    <t>클리오</t>
  </si>
  <si>
    <t>139670</t>
  </si>
  <si>
    <t>키네마스터</t>
  </si>
  <si>
    <t>311270</t>
  </si>
  <si>
    <t>키움제5호스팩</t>
  </si>
  <si>
    <t>054780</t>
  </si>
  <si>
    <t>키이스트</t>
  </si>
  <si>
    <t>023160</t>
  </si>
  <si>
    <t>태광</t>
  </si>
  <si>
    <t>053620</t>
  </si>
  <si>
    <t>태양</t>
  </si>
  <si>
    <t>044490</t>
  </si>
  <si>
    <t>태웅</t>
  </si>
  <si>
    <t>124560</t>
  </si>
  <si>
    <t>태웅로직스</t>
  </si>
  <si>
    <t>191420</t>
  </si>
  <si>
    <t>테고사이언스</t>
  </si>
  <si>
    <t>073640</t>
  </si>
  <si>
    <t>테라사이언스</t>
  </si>
  <si>
    <t>182690</t>
  </si>
  <si>
    <t>테라셈</t>
  </si>
  <si>
    <t>066700</t>
  </si>
  <si>
    <t>테라젠이텍스</t>
  </si>
  <si>
    <t>131970</t>
  </si>
  <si>
    <t>테스나</t>
  </si>
  <si>
    <t>091440</t>
  </si>
  <si>
    <t>텔레필드</t>
  </si>
  <si>
    <t>200230</t>
  </si>
  <si>
    <t>텔콘RF제약</t>
  </si>
  <si>
    <t>215480</t>
  </si>
  <si>
    <t>토박스코리아</t>
  </si>
  <si>
    <t>051360</t>
  </si>
  <si>
    <t>토비스</t>
  </si>
  <si>
    <t>045340</t>
  </si>
  <si>
    <t>토탈소프트</t>
  </si>
  <si>
    <t>079970</t>
  </si>
  <si>
    <t>투비소프트</t>
  </si>
  <si>
    <t>105550</t>
  </si>
  <si>
    <t>트루윈</t>
  </si>
  <si>
    <t>026150</t>
  </si>
  <si>
    <t>특수건설</t>
  </si>
  <si>
    <t>322180</t>
  </si>
  <si>
    <t>티라유텍</t>
  </si>
  <si>
    <t>033830</t>
  </si>
  <si>
    <t>티비씨</t>
  </si>
  <si>
    <t>057680</t>
  </si>
  <si>
    <t>티사이언티픽</t>
  </si>
  <si>
    <t>064760</t>
  </si>
  <si>
    <t>티씨케이</t>
  </si>
  <si>
    <t>246710</t>
  </si>
  <si>
    <t>티앤알바이오팹</t>
  </si>
  <si>
    <t>340570</t>
  </si>
  <si>
    <t>티앤엘</t>
  </si>
  <si>
    <t>131290</t>
  </si>
  <si>
    <t>티에스이</t>
  </si>
  <si>
    <t>321550</t>
  </si>
  <si>
    <t>티움바이오</t>
  </si>
  <si>
    <t>104480</t>
  </si>
  <si>
    <t>티케이케미칼</t>
  </si>
  <si>
    <t>081150</t>
  </si>
  <si>
    <t>티플랙스</t>
  </si>
  <si>
    <t>130740</t>
  </si>
  <si>
    <t>티피씨글로벌</t>
  </si>
  <si>
    <t>084730</t>
  </si>
  <si>
    <t>팅크웨어</t>
  </si>
  <si>
    <t>046210</t>
  </si>
  <si>
    <t>파나진</t>
  </si>
  <si>
    <t>034230</t>
  </si>
  <si>
    <t>파라다이스</t>
  </si>
  <si>
    <t>043200</t>
  </si>
  <si>
    <t>파루</t>
  </si>
  <si>
    <t>214450</t>
  </si>
  <si>
    <t>파마리서치프로덕트</t>
  </si>
  <si>
    <t>208340</t>
  </si>
  <si>
    <t>파멥신</t>
  </si>
  <si>
    <t>037070</t>
  </si>
  <si>
    <t>파세코</t>
  </si>
  <si>
    <t>150900</t>
  </si>
  <si>
    <t>파수</t>
  </si>
  <si>
    <t>037030</t>
  </si>
  <si>
    <t>파워넷</t>
  </si>
  <si>
    <t>047310</t>
  </si>
  <si>
    <t>파워로직스</t>
  </si>
  <si>
    <t>170790</t>
  </si>
  <si>
    <t>파이오링크</t>
  </si>
  <si>
    <t>038950</t>
  </si>
  <si>
    <t>파인디지털</t>
  </si>
  <si>
    <t>106240</t>
  </si>
  <si>
    <t>파인테크닉스</t>
  </si>
  <si>
    <t>065690</t>
  </si>
  <si>
    <t>파커스</t>
  </si>
  <si>
    <t>140860</t>
  </si>
  <si>
    <t>파크시스템스</t>
  </si>
  <si>
    <t>038160</t>
  </si>
  <si>
    <t>팍스넷</t>
  </si>
  <si>
    <t>032800</t>
  </si>
  <si>
    <t>판타지오</t>
  </si>
  <si>
    <t>318010</t>
  </si>
  <si>
    <t>팜스빌</t>
  </si>
  <si>
    <t>027710</t>
  </si>
  <si>
    <t>팜스토리</t>
  </si>
  <si>
    <t>225590</t>
  </si>
  <si>
    <t>패션플랫폼</t>
  </si>
  <si>
    <t>054300</t>
  </si>
  <si>
    <t>팬스타엔터프라이즈</t>
  </si>
  <si>
    <t>068050</t>
  </si>
  <si>
    <t>팬엔터테인먼트</t>
  </si>
  <si>
    <t>222110</t>
  </si>
  <si>
    <t>팬젠</t>
  </si>
  <si>
    <t>263750</t>
  </si>
  <si>
    <t>펄어비스</t>
  </si>
  <si>
    <t>251970</t>
  </si>
  <si>
    <t>펌텍코리아</t>
  </si>
  <si>
    <t>087010</t>
  </si>
  <si>
    <t>펩트론</t>
  </si>
  <si>
    <t>043370</t>
  </si>
  <si>
    <t>평화정공</t>
  </si>
  <si>
    <t>119500</t>
  </si>
  <si>
    <t>포메탈</t>
  </si>
  <si>
    <t>016670</t>
  </si>
  <si>
    <t>포비스티앤씨</t>
  </si>
  <si>
    <t>056730</t>
  </si>
  <si>
    <t>포스링크</t>
  </si>
  <si>
    <t>022100</t>
  </si>
  <si>
    <t>포스코 ICT</t>
  </si>
  <si>
    <t>009520</t>
  </si>
  <si>
    <t>포스코엠텍</t>
  </si>
  <si>
    <t>189690</t>
  </si>
  <si>
    <t>포시에스</t>
  </si>
  <si>
    <t>318020</t>
  </si>
  <si>
    <t>포인트모바일</t>
  </si>
  <si>
    <t>256630</t>
  </si>
  <si>
    <t>포인트엔지니어링</t>
  </si>
  <si>
    <t>141020</t>
  </si>
  <si>
    <t>포티스</t>
  </si>
  <si>
    <t>290720</t>
  </si>
  <si>
    <t>푸드나무</t>
  </si>
  <si>
    <t>005670</t>
  </si>
  <si>
    <t>푸드웰</t>
  </si>
  <si>
    <t>094940</t>
  </si>
  <si>
    <t>푸른기술</t>
  </si>
  <si>
    <t>007330</t>
  </si>
  <si>
    <t>푸른저축은행</t>
  </si>
  <si>
    <t>093380</t>
  </si>
  <si>
    <t>풍강</t>
  </si>
  <si>
    <t>023900</t>
  </si>
  <si>
    <t>풍국주정</t>
  </si>
  <si>
    <t>195440</t>
  </si>
  <si>
    <t>퓨전</t>
  </si>
  <si>
    <t>214270</t>
  </si>
  <si>
    <t>퓨쳐스트림네트웍스</t>
  </si>
  <si>
    <t>220100</t>
  </si>
  <si>
    <t>퓨쳐켐</t>
  </si>
  <si>
    <t>035200</t>
  </si>
  <si>
    <t>프럼파스트</t>
  </si>
  <si>
    <t>334970</t>
  </si>
  <si>
    <t>프레스티지바이오로직스</t>
  </si>
  <si>
    <t>203690</t>
  </si>
  <si>
    <t>프로스테믹스</t>
  </si>
  <si>
    <t>335810</t>
  </si>
  <si>
    <t>프리시젼바이오</t>
  </si>
  <si>
    <t>053160</t>
  </si>
  <si>
    <t>프리엠스</t>
  </si>
  <si>
    <t>075130</t>
  </si>
  <si>
    <t>플랜티넷</t>
  </si>
  <si>
    <t>237820</t>
  </si>
  <si>
    <t>플레이디</t>
  </si>
  <si>
    <t>023770</t>
  </si>
  <si>
    <t>플레이위드</t>
  </si>
  <si>
    <t>300080</t>
  </si>
  <si>
    <t>플리토</t>
  </si>
  <si>
    <t>051380</t>
  </si>
  <si>
    <t>피씨디렉트</t>
  </si>
  <si>
    <t>241820</t>
  </si>
  <si>
    <t>피씨엘</t>
  </si>
  <si>
    <t>237750</t>
  </si>
  <si>
    <t>피앤씨테크</t>
  </si>
  <si>
    <t>131390</t>
  </si>
  <si>
    <t>피앤이솔루션</t>
  </si>
  <si>
    <t>024850</t>
  </si>
  <si>
    <t>피에스엠씨</t>
  </si>
  <si>
    <t>002230</t>
  </si>
  <si>
    <t>피에스텍</t>
  </si>
  <si>
    <t>239890</t>
  </si>
  <si>
    <t>피엔에이치테크</t>
  </si>
  <si>
    <t>347740</t>
  </si>
  <si>
    <t>피엔케이피부임상연구센타</t>
  </si>
  <si>
    <t>128660</t>
  </si>
  <si>
    <t>피제이메탈</t>
  </si>
  <si>
    <t>006140</t>
  </si>
  <si>
    <t>피제이전자</t>
  </si>
  <si>
    <t>304840</t>
  </si>
  <si>
    <t>피플바이오</t>
  </si>
  <si>
    <t>062970</t>
  </si>
  <si>
    <t>피피아이</t>
  </si>
  <si>
    <t>057880</t>
  </si>
  <si>
    <t>필로시스헬스케어</t>
  </si>
  <si>
    <t>163730</t>
  </si>
  <si>
    <t>핑거</t>
  </si>
  <si>
    <t>332710</t>
  </si>
  <si>
    <t>하나금융14호스팩</t>
  </si>
  <si>
    <t>341160</t>
  </si>
  <si>
    <t>하나금융15호스팩</t>
  </si>
  <si>
    <t>343510</t>
  </si>
  <si>
    <t>하나금융16호스팩</t>
  </si>
  <si>
    <t>363260</t>
  </si>
  <si>
    <t>하나금융17호스팩</t>
  </si>
  <si>
    <t>372290</t>
  </si>
  <si>
    <t>하나머스트7호스팩</t>
  </si>
  <si>
    <t>307160</t>
  </si>
  <si>
    <t>하나머스트제6호스팩</t>
  </si>
  <si>
    <t>136480</t>
  </si>
  <si>
    <t>하림</t>
  </si>
  <si>
    <t>003380</t>
  </si>
  <si>
    <t>하림지주</t>
  </si>
  <si>
    <t>149980</t>
  </si>
  <si>
    <t>하이로닉</t>
  </si>
  <si>
    <t>013030</t>
  </si>
  <si>
    <t>하이록코리아</t>
  </si>
  <si>
    <t>126700</t>
  </si>
  <si>
    <t>하이비젼시스템</t>
  </si>
  <si>
    <t>340120</t>
  </si>
  <si>
    <t>하이제5호스팩</t>
  </si>
  <si>
    <t>221840</t>
  </si>
  <si>
    <t>하이즈항공</t>
  </si>
  <si>
    <t>106190</t>
  </si>
  <si>
    <t>하이텍팜</t>
  </si>
  <si>
    <t>066130</t>
  </si>
  <si>
    <t>하츠</t>
  </si>
  <si>
    <t>368770</t>
  </si>
  <si>
    <t>한국9호스팩</t>
  </si>
  <si>
    <t>004590</t>
  </si>
  <si>
    <t>한국가구</t>
  </si>
  <si>
    <t>039340</t>
  </si>
  <si>
    <t>한국경제TV</t>
  </si>
  <si>
    <t>034950</t>
  </si>
  <si>
    <t>한국기업평가</t>
  </si>
  <si>
    <t>222980</t>
  </si>
  <si>
    <t>한국맥널티</t>
  </si>
  <si>
    <t>318000</t>
  </si>
  <si>
    <t>한국바이오젠</t>
  </si>
  <si>
    <t>256840</t>
  </si>
  <si>
    <t>한국비엔씨</t>
  </si>
  <si>
    <t>025550</t>
  </si>
  <si>
    <t>한국선재</t>
  </si>
  <si>
    <t>023890</t>
  </si>
  <si>
    <t>한국아트라스비엑스</t>
  </si>
  <si>
    <t>017890</t>
  </si>
  <si>
    <t>한국알콜</t>
  </si>
  <si>
    <t>080720</t>
  </si>
  <si>
    <t>한국유니온제약</t>
  </si>
  <si>
    <t>063570</t>
  </si>
  <si>
    <t>한국전자금융</t>
  </si>
  <si>
    <t>041460</t>
  </si>
  <si>
    <t>한국전자인증</t>
  </si>
  <si>
    <t>039740</t>
  </si>
  <si>
    <t>한국정보공학</t>
  </si>
  <si>
    <t>053300</t>
  </si>
  <si>
    <t>한국정보인증</t>
  </si>
  <si>
    <t>025770</t>
  </si>
  <si>
    <t>한국정보통신</t>
  </si>
  <si>
    <t>310870</t>
  </si>
  <si>
    <t>한국제8호스팩</t>
  </si>
  <si>
    <t>023760</t>
  </si>
  <si>
    <t>한국캐피탈</t>
  </si>
  <si>
    <t>050540</t>
  </si>
  <si>
    <t>한국코퍼레이션</t>
  </si>
  <si>
    <t>021650</t>
  </si>
  <si>
    <t>한국큐빅</t>
  </si>
  <si>
    <t>053590</t>
  </si>
  <si>
    <t>한국테크놀로지</t>
  </si>
  <si>
    <t>032300</t>
  </si>
  <si>
    <t>한국파마</t>
  </si>
  <si>
    <t>037230</t>
  </si>
  <si>
    <t>한국팩키지</t>
  </si>
  <si>
    <t>030520</t>
  </si>
  <si>
    <t>한글과컴퓨터</t>
  </si>
  <si>
    <t>052600</t>
  </si>
  <si>
    <t>한네트</t>
  </si>
  <si>
    <t>256150</t>
  </si>
  <si>
    <t>한독크린텍</t>
  </si>
  <si>
    <t>092460</t>
  </si>
  <si>
    <t>한라IMS</t>
  </si>
  <si>
    <t>047080</t>
  </si>
  <si>
    <t>한빛소프트</t>
  </si>
  <si>
    <t>070590</t>
  </si>
  <si>
    <t>한솔인티큐브</t>
  </si>
  <si>
    <t>042520</t>
  </si>
  <si>
    <t>한스바이오메드</t>
  </si>
  <si>
    <t>045100</t>
  </si>
  <si>
    <t>한양이엔지</t>
  </si>
  <si>
    <t>046110</t>
  </si>
  <si>
    <t>한일네트웍스</t>
  </si>
  <si>
    <t>024740</t>
  </si>
  <si>
    <t>한일단조</t>
  </si>
  <si>
    <t>005860</t>
  </si>
  <si>
    <t>한일사료</t>
  </si>
  <si>
    <t>123840</t>
  </si>
  <si>
    <t>한일진공</t>
  </si>
  <si>
    <t>007770</t>
  </si>
  <si>
    <t>한일화학</t>
  </si>
  <si>
    <t>079170</t>
  </si>
  <si>
    <t>한창산업</t>
  </si>
  <si>
    <t>086960</t>
  </si>
  <si>
    <t>한컴MDS</t>
  </si>
  <si>
    <t>054920</t>
  </si>
  <si>
    <t>한컴위드</t>
  </si>
  <si>
    <t>002680</t>
  </si>
  <si>
    <t>한탑</t>
  </si>
  <si>
    <t>066110</t>
  </si>
  <si>
    <t>한프</t>
  </si>
  <si>
    <t>317320</t>
  </si>
  <si>
    <t>한화에스비아이스팩</t>
  </si>
  <si>
    <t>340440</t>
  </si>
  <si>
    <t>한화플러스제1호스팩</t>
  </si>
  <si>
    <t>220630</t>
  </si>
  <si>
    <t>해마로푸드서비스</t>
  </si>
  <si>
    <t>034810</t>
  </si>
  <si>
    <t>해성산업</t>
  </si>
  <si>
    <t>076610</t>
  </si>
  <si>
    <t>해성옵틱스</t>
  </si>
  <si>
    <t>220180</t>
  </si>
  <si>
    <t>핸디소프트</t>
  </si>
  <si>
    <t>008800</t>
  </si>
  <si>
    <t>행남사</t>
  </si>
  <si>
    <t>900270</t>
  </si>
  <si>
    <t>헝셩그룹</t>
  </si>
  <si>
    <t>084990</t>
  </si>
  <si>
    <t>헬릭스미스</t>
  </si>
  <si>
    <t>170030</t>
  </si>
  <si>
    <t>현대공업</t>
  </si>
  <si>
    <t>319400</t>
  </si>
  <si>
    <t>현대무벡스</t>
  </si>
  <si>
    <t>048410</t>
  </si>
  <si>
    <t>현대바이오</t>
  </si>
  <si>
    <t>052260</t>
  </si>
  <si>
    <t>현대바이오랜드</t>
  </si>
  <si>
    <t>016790</t>
  </si>
  <si>
    <t>현대사료</t>
  </si>
  <si>
    <t>039010</t>
  </si>
  <si>
    <t>현대통신</t>
  </si>
  <si>
    <t>053660</t>
  </si>
  <si>
    <t>현진소재</t>
  </si>
  <si>
    <t>011080</t>
  </si>
  <si>
    <t>형지I&amp;C</t>
  </si>
  <si>
    <t>060560</t>
  </si>
  <si>
    <t>홈센타홀딩스</t>
  </si>
  <si>
    <t>064240</t>
  </si>
  <si>
    <t>홈캐스트</t>
  </si>
  <si>
    <t>039610</t>
  </si>
  <si>
    <t>화성밸브</t>
  </si>
  <si>
    <t>126640</t>
  </si>
  <si>
    <t>화신정공</t>
  </si>
  <si>
    <t>061250</t>
  </si>
  <si>
    <t>화일약품</t>
  </si>
  <si>
    <t>097870</t>
  </si>
  <si>
    <t>효성오앤비</t>
  </si>
  <si>
    <t>050090</t>
  </si>
  <si>
    <t>휘닉스소재</t>
  </si>
  <si>
    <t>290270</t>
  </si>
  <si>
    <t>휴네시온</t>
  </si>
  <si>
    <t>휴마시스</t>
  </si>
  <si>
    <t>115160</t>
  </si>
  <si>
    <t>휴맥스</t>
  </si>
  <si>
    <t>028080</t>
  </si>
  <si>
    <t>휴맥스홀딩스</t>
  </si>
  <si>
    <t>032860</t>
  </si>
  <si>
    <t>휴먼엔</t>
  </si>
  <si>
    <t>200670</t>
  </si>
  <si>
    <t>휴메딕스</t>
  </si>
  <si>
    <t>065510</t>
  </si>
  <si>
    <t>휴비츠</t>
  </si>
  <si>
    <t>243070</t>
  </si>
  <si>
    <t>휴온스</t>
  </si>
  <si>
    <t>084110</t>
  </si>
  <si>
    <t>휴온스글로벌</t>
  </si>
  <si>
    <t>145020</t>
  </si>
  <si>
    <t>휴젤</t>
  </si>
  <si>
    <t>024060</t>
  </si>
  <si>
    <t>흥구석유</t>
  </si>
  <si>
    <t>189980</t>
  </si>
  <si>
    <t>흥국에프엔비</t>
  </si>
  <si>
    <t>037440</t>
  </si>
  <si>
    <t>희림</t>
  </si>
  <si>
    <t>095570</t>
  </si>
  <si>
    <t>AJ네트웍스</t>
  </si>
  <si>
    <t>서비스업</t>
  </si>
  <si>
    <t>006840</t>
  </si>
  <si>
    <t>AK홀딩스</t>
  </si>
  <si>
    <t>기타금융</t>
  </si>
  <si>
    <t>027410</t>
  </si>
  <si>
    <t>BGF</t>
  </si>
  <si>
    <t>282330</t>
  </si>
  <si>
    <t>BGF리테일</t>
  </si>
  <si>
    <t>유통업</t>
  </si>
  <si>
    <t>138930</t>
  </si>
  <si>
    <t>BNK금융지주</t>
  </si>
  <si>
    <t>001460</t>
  </si>
  <si>
    <t>BYC</t>
  </si>
  <si>
    <t>섬유의복</t>
  </si>
  <si>
    <t>001465</t>
  </si>
  <si>
    <t>BYC우</t>
  </si>
  <si>
    <t>001040</t>
  </si>
  <si>
    <t>CJ</t>
  </si>
  <si>
    <t>079160</t>
  </si>
  <si>
    <t>CJ CGV</t>
  </si>
  <si>
    <t>00104K</t>
  </si>
  <si>
    <t>CJ4우(전환)</t>
  </si>
  <si>
    <t>000120</t>
  </si>
  <si>
    <t>CJ대한통운</t>
  </si>
  <si>
    <t>운수창고업</t>
  </si>
  <si>
    <t>011150</t>
  </si>
  <si>
    <t>CJ씨푸드</t>
  </si>
  <si>
    <t>음식료품</t>
  </si>
  <si>
    <t>011155</t>
  </si>
  <si>
    <t>CJ씨푸드1우</t>
  </si>
  <si>
    <t>001045</t>
  </si>
  <si>
    <t>CJ우</t>
  </si>
  <si>
    <t>097950</t>
  </si>
  <si>
    <t>CJ제일제당</t>
  </si>
  <si>
    <t>097955</t>
  </si>
  <si>
    <t>CJ제일제당 우</t>
  </si>
  <si>
    <t>000590</t>
  </si>
  <si>
    <t>CS홀딩스</t>
  </si>
  <si>
    <t>012030</t>
  </si>
  <si>
    <t>DB</t>
  </si>
  <si>
    <t>016610</t>
  </si>
  <si>
    <t>DB금융투자</t>
  </si>
  <si>
    <t>증권</t>
  </si>
  <si>
    <t>005830</t>
  </si>
  <si>
    <t>DB손해보험</t>
  </si>
  <si>
    <t>보험</t>
  </si>
  <si>
    <t>전기전자</t>
  </si>
  <si>
    <t>000995</t>
  </si>
  <si>
    <t>DB하이텍1우</t>
  </si>
  <si>
    <t>139130</t>
  </si>
  <si>
    <t>DGB금융지주</t>
  </si>
  <si>
    <t>001530</t>
  </si>
  <si>
    <t>DI동일</t>
  </si>
  <si>
    <t>000210</t>
  </si>
  <si>
    <t>DL</t>
  </si>
  <si>
    <t>000215</t>
  </si>
  <si>
    <t>DL우</t>
  </si>
  <si>
    <t>375500</t>
  </si>
  <si>
    <t>DL이앤씨</t>
  </si>
  <si>
    <t>건설업</t>
  </si>
  <si>
    <t>37550K</t>
  </si>
  <si>
    <t>DL이앤씨우</t>
  </si>
  <si>
    <t>004840</t>
  </si>
  <si>
    <t>DRB동일</t>
  </si>
  <si>
    <t>155660</t>
  </si>
  <si>
    <t>DSR</t>
  </si>
  <si>
    <t>철강금속</t>
  </si>
  <si>
    <t>069730</t>
  </si>
  <si>
    <t>DSR제강</t>
  </si>
  <si>
    <t>017940</t>
  </si>
  <si>
    <t>E1</t>
  </si>
  <si>
    <t>365550</t>
  </si>
  <si>
    <t>ESR켄달스퀘어리츠</t>
  </si>
  <si>
    <t>007700</t>
  </si>
  <si>
    <t>F&amp;F</t>
  </si>
  <si>
    <t>114090</t>
  </si>
  <si>
    <t>GKL</t>
  </si>
  <si>
    <t>078930</t>
  </si>
  <si>
    <t>GS</t>
  </si>
  <si>
    <t>006360</t>
  </si>
  <si>
    <t>GS건설</t>
  </si>
  <si>
    <t>001250</t>
  </si>
  <si>
    <t>GS글로벌</t>
  </si>
  <si>
    <t>007070</t>
  </si>
  <si>
    <t>GS리테일</t>
  </si>
  <si>
    <t>078935</t>
  </si>
  <si>
    <t>GS우</t>
  </si>
  <si>
    <t>012630</t>
  </si>
  <si>
    <t>HDC</t>
  </si>
  <si>
    <t>039570</t>
  </si>
  <si>
    <t>HDC아이콘트롤스</t>
  </si>
  <si>
    <t>089470</t>
  </si>
  <si>
    <t>HDC현대EP</t>
  </si>
  <si>
    <t>294870</t>
  </si>
  <si>
    <t>HDC현대산업개발</t>
  </si>
  <si>
    <t>011200</t>
  </si>
  <si>
    <t>HMM</t>
  </si>
  <si>
    <t>082740</t>
  </si>
  <si>
    <t>HSD엔진</t>
  </si>
  <si>
    <t>기계</t>
  </si>
  <si>
    <t>003560</t>
  </si>
  <si>
    <t>IHQ</t>
  </si>
  <si>
    <t>175330</t>
  </si>
  <si>
    <t>JB금융지주</t>
  </si>
  <si>
    <t>234080</t>
  </si>
  <si>
    <t>JW생명과학</t>
  </si>
  <si>
    <t>의약품</t>
  </si>
  <si>
    <t>001060</t>
  </si>
  <si>
    <t>JW중외제약</t>
  </si>
  <si>
    <t>001067</t>
  </si>
  <si>
    <t>JW중외제약2우B</t>
  </si>
  <si>
    <t>001065</t>
  </si>
  <si>
    <t>JW중외제약우</t>
  </si>
  <si>
    <t>096760</t>
  </si>
  <si>
    <t>JW홀딩스</t>
  </si>
  <si>
    <t>105560</t>
  </si>
  <si>
    <t>KB금융</t>
  </si>
  <si>
    <t>002380</t>
  </si>
  <si>
    <t>KCC</t>
  </si>
  <si>
    <t>009070</t>
  </si>
  <si>
    <t>KCTC</t>
  </si>
  <si>
    <t>009440</t>
  </si>
  <si>
    <t>KC그린홀딩스</t>
  </si>
  <si>
    <t>119650</t>
  </si>
  <si>
    <t>KC코트렐</t>
  </si>
  <si>
    <t>016380</t>
  </si>
  <si>
    <t>KG동부제철</t>
  </si>
  <si>
    <t>016385</t>
  </si>
  <si>
    <t>KG동부제철우</t>
  </si>
  <si>
    <t>001390</t>
  </si>
  <si>
    <t>KG케미칼</t>
  </si>
  <si>
    <t>001940</t>
  </si>
  <si>
    <t>KISCO홀딩스</t>
  </si>
  <si>
    <t>025000</t>
  </si>
  <si>
    <t>KPX케미칼</t>
  </si>
  <si>
    <t>092230</t>
  </si>
  <si>
    <t>KPX홀딩스</t>
  </si>
  <si>
    <t>000040</t>
  </si>
  <si>
    <t>KR모터스</t>
  </si>
  <si>
    <t>운수장비</t>
  </si>
  <si>
    <t>044450</t>
  </si>
  <si>
    <t>KSS해운</t>
  </si>
  <si>
    <t>030200</t>
  </si>
  <si>
    <t>KT</t>
  </si>
  <si>
    <t>통신업</t>
  </si>
  <si>
    <t>033780</t>
  </si>
  <si>
    <t>KT&amp;G</t>
  </si>
  <si>
    <t>기타제조업</t>
  </si>
  <si>
    <t>030210</t>
  </si>
  <si>
    <t>KTB투자증권</t>
  </si>
  <si>
    <t>058850</t>
  </si>
  <si>
    <t>KTcs</t>
  </si>
  <si>
    <t>058860</t>
  </si>
  <si>
    <t>KTis</t>
  </si>
  <si>
    <t>093050</t>
  </si>
  <si>
    <t>LF</t>
  </si>
  <si>
    <t>003550</t>
  </si>
  <si>
    <t>LG</t>
  </si>
  <si>
    <t>001120</t>
  </si>
  <si>
    <t>LG상사</t>
  </si>
  <si>
    <t>051900</t>
  </si>
  <si>
    <t>LG생활건강</t>
  </si>
  <si>
    <t>051905</t>
  </si>
  <si>
    <t>LG생활건강우</t>
  </si>
  <si>
    <t>003555</t>
  </si>
  <si>
    <t>LG우</t>
  </si>
  <si>
    <t>032640</t>
  </si>
  <si>
    <t>LG유플러스</t>
  </si>
  <si>
    <t>066570</t>
  </si>
  <si>
    <t>LG전자</t>
  </si>
  <si>
    <t>066575</t>
  </si>
  <si>
    <t>LG전자우</t>
  </si>
  <si>
    <t>108670</t>
  </si>
  <si>
    <t>LG하우시스</t>
  </si>
  <si>
    <t>108675</t>
  </si>
  <si>
    <t>LG하우시스우</t>
  </si>
  <si>
    <t>037560</t>
  </si>
  <si>
    <t>LG헬로비전</t>
  </si>
  <si>
    <t>051910</t>
  </si>
  <si>
    <t>LG화학</t>
  </si>
  <si>
    <t>051915</t>
  </si>
  <si>
    <t>LG화학우</t>
  </si>
  <si>
    <t>079550</t>
  </si>
  <si>
    <t>LIG넥스원</t>
  </si>
  <si>
    <t>006260</t>
  </si>
  <si>
    <t>LS</t>
  </si>
  <si>
    <t>010120</t>
  </si>
  <si>
    <t>LS ELECTRIC</t>
  </si>
  <si>
    <t>000680</t>
  </si>
  <si>
    <t>LS네트웍스</t>
  </si>
  <si>
    <t>229640</t>
  </si>
  <si>
    <t>LS전선아시아</t>
  </si>
  <si>
    <t>023150</t>
  </si>
  <si>
    <t>MH에탄올</t>
  </si>
  <si>
    <t>035420</t>
  </si>
  <si>
    <t>NAVER</t>
  </si>
  <si>
    <t>181710</t>
  </si>
  <si>
    <t>NHN</t>
  </si>
  <si>
    <t>005940</t>
  </si>
  <si>
    <t>NH투자증권</t>
  </si>
  <si>
    <t>005945</t>
  </si>
  <si>
    <t>NH투자증권우</t>
  </si>
  <si>
    <t>338100</t>
  </si>
  <si>
    <t>NH프라임리츠</t>
  </si>
  <si>
    <t>034310</t>
  </si>
  <si>
    <t>NICE</t>
  </si>
  <si>
    <t>008260</t>
  </si>
  <si>
    <t>NI스틸</t>
  </si>
  <si>
    <t>004250</t>
  </si>
  <si>
    <t>NPC</t>
  </si>
  <si>
    <t>004255</t>
  </si>
  <si>
    <t>NPC우</t>
  </si>
  <si>
    <t>010060</t>
  </si>
  <si>
    <t>OCI</t>
  </si>
  <si>
    <t>005490</t>
  </si>
  <si>
    <t>POSCO</t>
  </si>
  <si>
    <t>010950</t>
  </si>
  <si>
    <t>S-Oil</t>
  </si>
  <si>
    <t>010955</t>
  </si>
  <si>
    <t>S-Oil우</t>
  </si>
  <si>
    <t>034120</t>
  </si>
  <si>
    <t>SBS</t>
  </si>
  <si>
    <t>101060</t>
  </si>
  <si>
    <t>SBS미디어홀딩스</t>
  </si>
  <si>
    <t>005090</t>
  </si>
  <si>
    <t>SGC에너지</t>
  </si>
  <si>
    <t>전기가스업</t>
  </si>
  <si>
    <t>004060</t>
  </si>
  <si>
    <t>SG세계물산</t>
  </si>
  <si>
    <t>001380</t>
  </si>
  <si>
    <t>SG충방</t>
  </si>
  <si>
    <t>002360</t>
  </si>
  <si>
    <t>SH에너지화학</t>
  </si>
  <si>
    <t>009160</t>
  </si>
  <si>
    <t>SIMPAC</t>
  </si>
  <si>
    <t>123700</t>
  </si>
  <si>
    <t>SJM</t>
  </si>
  <si>
    <t>025530</t>
  </si>
  <si>
    <t>SJM홀딩스</t>
  </si>
  <si>
    <t>034730</t>
  </si>
  <si>
    <t>SK</t>
  </si>
  <si>
    <t>011790</t>
  </si>
  <si>
    <t>SKC</t>
  </si>
  <si>
    <t>018670</t>
  </si>
  <si>
    <t>SK가스</t>
  </si>
  <si>
    <t>001740</t>
  </si>
  <si>
    <t>SK네트웍스</t>
  </si>
  <si>
    <t>001745</t>
  </si>
  <si>
    <t>SK네트웍스우</t>
  </si>
  <si>
    <t>006120</t>
  </si>
  <si>
    <t>SK디스커버리</t>
  </si>
  <si>
    <t>006125</t>
  </si>
  <si>
    <t>SK디스커버리우</t>
  </si>
  <si>
    <t>210980</t>
  </si>
  <si>
    <t>SK디앤디</t>
  </si>
  <si>
    <t>068400</t>
  </si>
  <si>
    <t>SK렌터카</t>
  </si>
  <si>
    <t>302440</t>
  </si>
  <si>
    <t>SK바이오사이언스</t>
  </si>
  <si>
    <t>326030</t>
  </si>
  <si>
    <t>SK바이오팜</t>
  </si>
  <si>
    <t>03473K</t>
  </si>
  <si>
    <t>SK우</t>
  </si>
  <si>
    <t>096770</t>
  </si>
  <si>
    <t>SK이노베이션</t>
  </si>
  <si>
    <t>096775</t>
  </si>
  <si>
    <t>SK이노베이션우</t>
  </si>
  <si>
    <t>001510</t>
  </si>
  <si>
    <t>SK증권</t>
  </si>
  <si>
    <t>001515</t>
  </si>
  <si>
    <t>SK증권우</t>
  </si>
  <si>
    <t>285130</t>
  </si>
  <si>
    <t>SK케미칼</t>
  </si>
  <si>
    <t>28513K</t>
  </si>
  <si>
    <t>SK케미칼우</t>
  </si>
  <si>
    <t>017670</t>
  </si>
  <si>
    <t>SK텔레콤</t>
  </si>
  <si>
    <t>064960</t>
  </si>
  <si>
    <t>SNT모티브</t>
  </si>
  <si>
    <t>100840</t>
  </si>
  <si>
    <t>SNT에너지</t>
  </si>
  <si>
    <t>003570</t>
  </si>
  <si>
    <t>SNT중공업</t>
  </si>
  <si>
    <t>036530</t>
  </si>
  <si>
    <t>SNT홀딩스</t>
  </si>
  <si>
    <t>005610</t>
  </si>
  <si>
    <t>SPC삼립</t>
  </si>
  <si>
    <t>011810</t>
  </si>
  <si>
    <t>STX</t>
  </si>
  <si>
    <t>077970</t>
  </si>
  <si>
    <t>STX엔진</t>
  </si>
  <si>
    <t>071970</t>
  </si>
  <si>
    <t>STX중공업</t>
  </si>
  <si>
    <t>084870</t>
  </si>
  <si>
    <t>TBH글로벌</t>
  </si>
  <si>
    <t>002710</t>
  </si>
  <si>
    <t>TCC스틸</t>
  </si>
  <si>
    <t>024070</t>
  </si>
  <si>
    <t>WISCOM</t>
  </si>
  <si>
    <t>037270</t>
  </si>
  <si>
    <t>YG PLUS</t>
  </si>
  <si>
    <t>000500</t>
  </si>
  <si>
    <t>가온전선</t>
  </si>
  <si>
    <t>000860</t>
  </si>
  <si>
    <t>강남제비스코</t>
  </si>
  <si>
    <t>035250</t>
  </si>
  <si>
    <t>강원랜드</t>
  </si>
  <si>
    <t>011420</t>
  </si>
  <si>
    <t>갤럭시아에스엠</t>
  </si>
  <si>
    <t>002100</t>
  </si>
  <si>
    <t>경농</t>
  </si>
  <si>
    <t>009450</t>
  </si>
  <si>
    <t>경동나비엔</t>
  </si>
  <si>
    <t>267290</t>
  </si>
  <si>
    <t>경동도시가스</t>
  </si>
  <si>
    <t>012320</t>
  </si>
  <si>
    <t>경동인베스트</t>
  </si>
  <si>
    <t>000050</t>
  </si>
  <si>
    <t>경방</t>
  </si>
  <si>
    <t>214390</t>
  </si>
  <si>
    <t>경보제약</t>
  </si>
  <si>
    <t>012610</t>
  </si>
  <si>
    <t>경인양행</t>
  </si>
  <si>
    <t>013580</t>
  </si>
  <si>
    <t>계룡건설</t>
  </si>
  <si>
    <t>012200</t>
  </si>
  <si>
    <t>계양전기</t>
  </si>
  <si>
    <t>012205</t>
  </si>
  <si>
    <t>계양전기우</t>
  </si>
  <si>
    <t>002140</t>
  </si>
  <si>
    <t>고려산업</t>
  </si>
  <si>
    <t>010130</t>
  </si>
  <si>
    <t>고려아연</t>
  </si>
  <si>
    <t>002240</t>
  </si>
  <si>
    <t>고려제강</t>
  </si>
  <si>
    <t>009290</t>
  </si>
  <si>
    <t>광동제약</t>
  </si>
  <si>
    <t>017040</t>
  </si>
  <si>
    <t>광명전기</t>
  </si>
  <si>
    <t>037710</t>
  </si>
  <si>
    <t>광주신세계</t>
  </si>
  <si>
    <t>030610</t>
  </si>
  <si>
    <t>교보증권</t>
  </si>
  <si>
    <t>339770</t>
  </si>
  <si>
    <t>교촌에프앤비</t>
  </si>
  <si>
    <t>007690</t>
  </si>
  <si>
    <t>국도화학</t>
  </si>
  <si>
    <t>005320</t>
  </si>
  <si>
    <t>국동</t>
  </si>
  <si>
    <t>001140</t>
  </si>
  <si>
    <t>국보</t>
  </si>
  <si>
    <t>002720</t>
  </si>
  <si>
    <t>국제약품</t>
  </si>
  <si>
    <t>083420</t>
  </si>
  <si>
    <t>그린케미칼</t>
  </si>
  <si>
    <t>014530</t>
  </si>
  <si>
    <t>극동유화</t>
  </si>
  <si>
    <t>014280</t>
  </si>
  <si>
    <t>금강공업</t>
  </si>
  <si>
    <t>014285</t>
  </si>
  <si>
    <t>금강공업우</t>
  </si>
  <si>
    <t>008870</t>
  </si>
  <si>
    <t>금비</t>
  </si>
  <si>
    <t>비금속광물</t>
  </si>
  <si>
    <t>001570</t>
  </si>
  <si>
    <t>금양</t>
  </si>
  <si>
    <t>002990</t>
  </si>
  <si>
    <t>금호산업</t>
  </si>
  <si>
    <t>002995</t>
  </si>
  <si>
    <t>금호산업우</t>
  </si>
  <si>
    <t>011780</t>
  </si>
  <si>
    <t>금호석유</t>
  </si>
  <si>
    <t>011785</t>
  </si>
  <si>
    <t>금호석유우</t>
  </si>
  <si>
    <t>214330</t>
  </si>
  <si>
    <t>금호에이치티</t>
  </si>
  <si>
    <t>001210</t>
  </si>
  <si>
    <t>금호전기</t>
  </si>
  <si>
    <t>073240</t>
  </si>
  <si>
    <t>금호타이어</t>
  </si>
  <si>
    <t>000270</t>
  </si>
  <si>
    <t>기아차</t>
  </si>
  <si>
    <t>024110</t>
  </si>
  <si>
    <t>기업은행</t>
  </si>
  <si>
    <t>은행</t>
  </si>
  <si>
    <t>013700</t>
  </si>
  <si>
    <t>까뮤이앤씨</t>
  </si>
  <si>
    <t>004540</t>
  </si>
  <si>
    <t>깨끗한나라</t>
  </si>
  <si>
    <t>종이목재</t>
  </si>
  <si>
    <t>004545</t>
  </si>
  <si>
    <t>깨끗한나라우</t>
  </si>
  <si>
    <t>001260</t>
  </si>
  <si>
    <t>남광토건</t>
  </si>
  <si>
    <t>008350</t>
  </si>
  <si>
    <t>남선알미늄</t>
  </si>
  <si>
    <t>008355</t>
  </si>
  <si>
    <t>남선알미우</t>
  </si>
  <si>
    <t>004270</t>
  </si>
  <si>
    <t>남성</t>
  </si>
  <si>
    <t>003920</t>
  </si>
  <si>
    <t>남양유업</t>
  </si>
  <si>
    <t>003925</t>
  </si>
  <si>
    <t>남양유업우</t>
  </si>
  <si>
    <t>025860</t>
  </si>
  <si>
    <t>남해화학</t>
  </si>
  <si>
    <t>005720</t>
  </si>
  <si>
    <t>넥센</t>
  </si>
  <si>
    <t>005725</t>
  </si>
  <si>
    <t>넥센우</t>
  </si>
  <si>
    <t>002350</t>
  </si>
  <si>
    <t>넥센타이어</t>
  </si>
  <si>
    <t>002355</t>
  </si>
  <si>
    <t>넥센타이어1우B</t>
  </si>
  <si>
    <t>003580</t>
  </si>
  <si>
    <t>넥스트사이언스</t>
  </si>
  <si>
    <t>251270</t>
  </si>
  <si>
    <t>넷마블</t>
  </si>
  <si>
    <t>090350</t>
  </si>
  <si>
    <t>노루페인트</t>
  </si>
  <si>
    <t>090355</t>
  </si>
  <si>
    <t>노루페인트우</t>
  </si>
  <si>
    <t>000320</t>
  </si>
  <si>
    <t>노루홀딩스</t>
  </si>
  <si>
    <t>000325</t>
  </si>
  <si>
    <t>노루홀딩스우</t>
  </si>
  <si>
    <t>006280</t>
  </si>
  <si>
    <t>녹십자</t>
  </si>
  <si>
    <t>005250</t>
  </si>
  <si>
    <t>녹십자홀딩스</t>
  </si>
  <si>
    <t>005257</t>
  </si>
  <si>
    <t>녹십자홀딩스2우</t>
  </si>
  <si>
    <t>004370</t>
  </si>
  <si>
    <t>농심</t>
  </si>
  <si>
    <t>072710</t>
  </si>
  <si>
    <t>농심홀딩스</t>
  </si>
  <si>
    <t>058730</t>
  </si>
  <si>
    <t>다스코</t>
  </si>
  <si>
    <t>023590</t>
  </si>
  <si>
    <t>다우기술</t>
  </si>
  <si>
    <t>019680</t>
  </si>
  <si>
    <t>대교</t>
  </si>
  <si>
    <t>019685</t>
  </si>
  <si>
    <t>대교우B</t>
  </si>
  <si>
    <t>006370</t>
  </si>
  <si>
    <t>대구백화점</t>
  </si>
  <si>
    <t>008060</t>
  </si>
  <si>
    <t>대덕</t>
  </si>
  <si>
    <t>00806K</t>
  </si>
  <si>
    <t>대덕1우</t>
  </si>
  <si>
    <t>35320K</t>
  </si>
  <si>
    <t>대덕전자1우</t>
  </si>
  <si>
    <t>000490</t>
  </si>
  <si>
    <t>대동공업</t>
  </si>
  <si>
    <t>008110</t>
  </si>
  <si>
    <t>대동전자</t>
  </si>
  <si>
    <t>005750</t>
  </si>
  <si>
    <t>대림B&amp;Co</t>
  </si>
  <si>
    <t>001880</t>
  </si>
  <si>
    <t>대림건설</t>
  </si>
  <si>
    <t>006570</t>
  </si>
  <si>
    <t>대림통상</t>
  </si>
  <si>
    <t>001680</t>
  </si>
  <si>
    <t>대상</t>
  </si>
  <si>
    <t>001685</t>
  </si>
  <si>
    <t>대상우</t>
  </si>
  <si>
    <t>084690</t>
  </si>
  <si>
    <t>대상홀딩스</t>
  </si>
  <si>
    <t>084695</t>
  </si>
  <si>
    <t>대상홀딩스우</t>
  </si>
  <si>
    <t>128820</t>
  </si>
  <si>
    <t>대성산업</t>
  </si>
  <si>
    <t>117580</t>
  </si>
  <si>
    <t>대성에너지</t>
  </si>
  <si>
    <t>016710</t>
  </si>
  <si>
    <t>대성홀딩스</t>
  </si>
  <si>
    <t>003540</t>
  </si>
  <si>
    <t>대신증권</t>
  </si>
  <si>
    <t>003547</t>
  </si>
  <si>
    <t>대신증권2우B</t>
  </si>
  <si>
    <t>003545</t>
  </si>
  <si>
    <t>대신증권우</t>
  </si>
  <si>
    <t>009190</t>
  </si>
  <si>
    <t>대양금속</t>
  </si>
  <si>
    <t>014160</t>
  </si>
  <si>
    <t>대영포장</t>
  </si>
  <si>
    <t>047040</t>
  </si>
  <si>
    <t>대우건설</t>
  </si>
  <si>
    <t>009320</t>
  </si>
  <si>
    <t>대우부품</t>
  </si>
  <si>
    <t>042660</t>
  </si>
  <si>
    <t>대우조선해양</t>
  </si>
  <si>
    <t>003090</t>
  </si>
  <si>
    <t>대웅</t>
  </si>
  <si>
    <t>069620</t>
  </si>
  <si>
    <t>대웅제약</t>
  </si>
  <si>
    <t>000430</t>
  </si>
  <si>
    <t>대원강업</t>
  </si>
  <si>
    <t>006340</t>
  </si>
  <si>
    <t>대원전선</t>
  </si>
  <si>
    <t>006345</t>
  </si>
  <si>
    <t>대원전선우</t>
  </si>
  <si>
    <t>003220</t>
  </si>
  <si>
    <t>대원제약</t>
  </si>
  <si>
    <t>024890</t>
  </si>
  <si>
    <t>대원화성</t>
  </si>
  <si>
    <t>002880</t>
  </si>
  <si>
    <t>대유에이텍</t>
  </si>
  <si>
    <t>000300</t>
  </si>
  <si>
    <t>대유플러스</t>
  </si>
  <si>
    <t>012800</t>
  </si>
  <si>
    <t>대창</t>
  </si>
  <si>
    <t>015230</t>
  </si>
  <si>
    <t>대창단조</t>
  </si>
  <si>
    <t>001070</t>
  </si>
  <si>
    <t>대한방직</t>
  </si>
  <si>
    <t>006650</t>
  </si>
  <si>
    <t>대한유화</t>
  </si>
  <si>
    <t>001440</t>
  </si>
  <si>
    <t>대한전선</t>
  </si>
  <si>
    <t>084010</t>
  </si>
  <si>
    <t>대한제강</t>
  </si>
  <si>
    <t>001790</t>
  </si>
  <si>
    <t>대한제당</t>
  </si>
  <si>
    <t>001795</t>
  </si>
  <si>
    <t>대한제당우</t>
  </si>
  <si>
    <t>001130</t>
  </si>
  <si>
    <t>대한제분</t>
  </si>
  <si>
    <t>003490</t>
  </si>
  <si>
    <t>대한항공</t>
  </si>
  <si>
    <t>003495</t>
  </si>
  <si>
    <t>대한항공우</t>
  </si>
  <si>
    <t>005880</t>
  </si>
  <si>
    <t>대한해운</t>
  </si>
  <si>
    <t>003830</t>
  </si>
  <si>
    <t>대한화섬</t>
  </si>
  <si>
    <t>016090</t>
  </si>
  <si>
    <t>대현</t>
  </si>
  <si>
    <t>069460</t>
  </si>
  <si>
    <t>대호에이엘</t>
  </si>
  <si>
    <t>192080</t>
  </si>
  <si>
    <t>더블유게임즈</t>
  </si>
  <si>
    <t>012510</t>
  </si>
  <si>
    <t>더존비즈온</t>
  </si>
  <si>
    <t>004830</t>
  </si>
  <si>
    <t>덕성</t>
  </si>
  <si>
    <t>004835</t>
  </si>
  <si>
    <t>덕성우</t>
  </si>
  <si>
    <t>024900</t>
  </si>
  <si>
    <t>덕양산업</t>
  </si>
  <si>
    <t>145720</t>
  </si>
  <si>
    <t>덴티움</t>
  </si>
  <si>
    <t>의료정밀</t>
  </si>
  <si>
    <t>002150</t>
  </si>
  <si>
    <t>도화엔지니어링</t>
  </si>
  <si>
    <t>001230</t>
  </si>
  <si>
    <t>동국제강</t>
  </si>
  <si>
    <t>023450</t>
  </si>
  <si>
    <t>동남합성</t>
  </si>
  <si>
    <t>004140</t>
  </si>
  <si>
    <t>동방</t>
  </si>
  <si>
    <t>007590</t>
  </si>
  <si>
    <t>동방아그로</t>
  </si>
  <si>
    <t>005960</t>
  </si>
  <si>
    <t>동부건설</t>
  </si>
  <si>
    <t>005965</t>
  </si>
  <si>
    <t>동부건설우</t>
  </si>
  <si>
    <t>026960</t>
  </si>
  <si>
    <t>동서</t>
  </si>
  <si>
    <t>002210</t>
  </si>
  <si>
    <t>동성제약</t>
  </si>
  <si>
    <t>102260</t>
  </si>
  <si>
    <t>동성코퍼레이션</t>
  </si>
  <si>
    <t>005190</t>
  </si>
  <si>
    <t>동성화학</t>
  </si>
  <si>
    <t>000640</t>
  </si>
  <si>
    <t>동아쏘시오홀딩스</t>
  </si>
  <si>
    <t>170900</t>
  </si>
  <si>
    <t>동아에스티</t>
  </si>
  <si>
    <t>028100</t>
  </si>
  <si>
    <t>동아지질</t>
  </si>
  <si>
    <t>282690</t>
  </si>
  <si>
    <t>동아타이어</t>
  </si>
  <si>
    <t>001520</t>
  </si>
  <si>
    <t>동양</t>
  </si>
  <si>
    <t>001527</t>
  </si>
  <si>
    <t>동양2우B</t>
  </si>
  <si>
    <t>001529</t>
  </si>
  <si>
    <t>동양3우B</t>
  </si>
  <si>
    <t>084670</t>
  </si>
  <si>
    <t>동양고속</t>
  </si>
  <si>
    <t>002900</t>
  </si>
  <si>
    <t>동양물산</t>
  </si>
  <si>
    <t>082640</t>
  </si>
  <si>
    <t>동양생명</t>
  </si>
  <si>
    <t>001525</t>
  </si>
  <si>
    <t>동양우</t>
  </si>
  <si>
    <t>008970</t>
  </si>
  <si>
    <t>동양철관</t>
  </si>
  <si>
    <t>092780</t>
  </si>
  <si>
    <t>동양피스톤</t>
  </si>
  <si>
    <t>049770</t>
  </si>
  <si>
    <t>동원F&amp;B</t>
  </si>
  <si>
    <t>018500</t>
  </si>
  <si>
    <t>동원금속</t>
  </si>
  <si>
    <t>006040</t>
  </si>
  <si>
    <t>동원산업</t>
  </si>
  <si>
    <t>030720</t>
  </si>
  <si>
    <t>동원수산</t>
  </si>
  <si>
    <t>014820</t>
  </si>
  <si>
    <t>동원시스템즈</t>
  </si>
  <si>
    <t>014825</t>
  </si>
  <si>
    <t>동원시스템즈우</t>
  </si>
  <si>
    <t>163560</t>
  </si>
  <si>
    <t>동일고무벨트</t>
  </si>
  <si>
    <t>004890</t>
  </si>
  <si>
    <t>동일산업</t>
  </si>
  <si>
    <t>002690</t>
  </si>
  <si>
    <t>동일제강</t>
  </si>
  <si>
    <t>000020</t>
  </si>
  <si>
    <t>동화약품</t>
  </si>
  <si>
    <t>000150</t>
  </si>
  <si>
    <t>두산</t>
  </si>
  <si>
    <t>000157</t>
  </si>
  <si>
    <t>두산2우B</t>
  </si>
  <si>
    <t>000155</t>
  </si>
  <si>
    <t>두산우</t>
  </si>
  <si>
    <t>042670</t>
  </si>
  <si>
    <t>두산인프라코어</t>
  </si>
  <si>
    <t>034020</t>
  </si>
  <si>
    <t>두산중공업</t>
  </si>
  <si>
    <t>336260</t>
  </si>
  <si>
    <t>두산퓨얼셀</t>
  </si>
  <si>
    <t>33626K</t>
  </si>
  <si>
    <t>두산퓨얼셀1우</t>
  </si>
  <si>
    <t>33626L</t>
  </si>
  <si>
    <t>두산퓨얼셀2우B</t>
  </si>
  <si>
    <t>016740</t>
  </si>
  <si>
    <t>두올</t>
  </si>
  <si>
    <t>024090</t>
  </si>
  <si>
    <t>디씨엠</t>
  </si>
  <si>
    <t>003160</t>
  </si>
  <si>
    <t>디아이</t>
  </si>
  <si>
    <t>092200</t>
  </si>
  <si>
    <t>디아이씨</t>
  </si>
  <si>
    <t>013570</t>
  </si>
  <si>
    <t>디와이</t>
  </si>
  <si>
    <t>007340</t>
  </si>
  <si>
    <t>디티알오토모티브</t>
  </si>
  <si>
    <t>026890</t>
  </si>
  <si>
    <t>디피씨</t>
  </si>
  <si>
    <t>115390</t>
  </si>
  <si>
    <t>락앤락</t>
  </si>
  <si>
    <t>032350</t>
  </si>
  <si>
    <t>롯데관광개발</t>
  </si>
  <si>
    <t>330590</t>
  </si>
  <si>
    <t>롯데리츠</t>
  </si>
  <si>
    <t>000400</t>
  </si>
  <si>
    <t>롯데손해보험</t>
  </si>
  <si>
    <t>023530</t>
  </si>
  <si>
    <t>롯데쇼핑</t>
  </si>
  <si>
    <t>004000</t>
  </si>
  <si>
    <t>롯데정밀화학</t>
  </si>
  <si>
    <t>286940</t>
  </si>
  <si>
    <t>롯데정보통신</t>
  </si>
  <si>
    <t>280360</t>
  </si>
  <si>
    <t>롯데제과</t>
  </si>
  <si>
    <t>004990</t>
  </si>
  <si>
    <t>롯데지주</t>
  </si>
  <si>
    <t>00499K</t>
  </si>
  <si>
    <t>롯데지주우</t>
  </si>
  <si>
    <t>005300</t>
  </si>
  <si>
    <t>롯데칠성</t>
  </si>
  <si>
    <t>005305</t>
  </si>
  <si>
    <t>롯데칠성우</t>
  </si>
  <si>
    <t>011170</t>
  </si>
  <si>
    <t>롯데케미칼</t>
  </si>
  <si>
    <t>002270</t>
  </si>
  <si>
    <t>롯데푸드</t>
  </si>
  <si>
    <t>071840</t>
  </si>
  <si>
    <t>롯데하이마트</t>
  </si>
  <si>
    <t>027740</t>
  </si>
  <si>
    <t>마니커</t>
  </si>
  <si>
    <t>204320</t>
  </si>
  <si>
    <t>만도</t>
  </si>
  <si>
    <t>001080</t>
  </si>
  <si>
    <t>만호제강</t>
  </si>
  <si>
    <t>088980</t>
  </si>
  <si>
    <t>맥쿼리인프라</t>
  </si>
  <si>
    <t>094800</t>
  </si>
  <si>
    <t>맵스리얼티1</t>
  </si>
  <si>
    <t>138040</t>
  </si>
  <si>
    <t>메리츠금융지주</t>
  </si>
  <si>
    <t>008560</t>
  </si>
  <si>
    <t>메리츠증권</t>
  </si>
  <si>
    <t>000060</t>
  </si>
  <si>
    <t>메리츠화재</t>
  </si>
  <si>
    <t>090370</t>
  </si>
  <si>
    <t>메타랩스</t>
  </si>
  <si>
    <t>017180</t>
  </si>
  <si>
    <t>명문제약</t>
  </si>
  <si>
    <t>009900</t>
  </si>
  <si>
    <t>명신산업</t>
  </si>
  <si>
    <t>012690</t>
  </si>
  <si>
    <t>모나리자</t>
  </si>
  <si>
    <t>005360</t>
  </si>
  <si>
    <t>모나미</t>
  </si>
  <si>
    <t>204210</t>
  </si>
  <si>
    <t>모두투어리츠</t>
  </si>
  <si>
    <t>009680</t>
  </si>
  <si>
    <t>모토닉</t>
  </si>
  <si>
    <t>009580</t>
  </si>
  <si>
    <t>무림P&amp;P</t>
  </si>
  <si>
    <t>009200</t>
  </si>
  <si>
    <t>무림페이퍼</t>
  </si>
  <si>
    <t>033920</t>
  </si>
  <si>
    <t>무학</t>
  </si>
  <si>
    <t>008420</t>
  </si>
  <si>
    <t>문배철강</t>
  </si>
  <si>
    <t>025560</t>
  </si>
  <si>
    <t>미래산업</t>
  </si>
  <si>
    <t>007120</t>
  </si>
  <si>
    <t>미래아이앤지</t>
  </si>
  <si>
    <t>006800</t>
  </si>
  <si>
    <t>미래에셋대우</t>
  </si>
  <si>
    <t>00680K</t>
  </si>
  <si>
    <t>미래에셋대우2우B</t>
  </si>
  <si>
    <t>006805</t>
  </si>
  <si>
    <t>미래에셋대우우</t>
  </si>
  <si>
    <t>357250</t>
  </si>
  <si>
    <t>미래에셋맵스리츠</t>
  </si>
  <si>
    <t>085620</t>
  </si>
  <si>
    <t>미래에셋생명</t>
  </si>
  <si>
    <t>002840</t>
  </si>
  <si>
    <t>미원상사</t>
  </si>
  <si>
    <t>268280</t>
  </si>
  <si>
    <t>미원에스씨</t>
  </si>
  <si>
    <t>107590</t>
  </si>
  <si>
    <t>미원홀딩스</t>
  </si>
  <si>
    <t>134380</t>
  </si>
  <si>
    <t>미원화학</t>
  </si>
  <si>
    <t>003650</t>
  </si>
  <si>
    <t>미창석유</t>
  </si>
  <si>
    <t>155900</t>
  </si>
  <si>
    <t>바다로19호</t>
  </si>
  <si>
    <t>003610</t>
  </si>
  <si>
    <t>방림</t>
  </si>
  <si>
    <t>001340</t>
  </si>
  <si>
    <t>백광산업</t>
  </si>
  <si>
    <t>035150</t>
  </si>
  <si>
    <t>백산</t>
  </si>
  <si>
    <t>002410</t>
  </si>
  <si>
    <t>범양건영</t>
  </si>
  <si>
    <t>096300</t>
  </si>
  <si>
    <t>베트남개발1</t>
  </si>
  <si>
    <t>007210</t>
  </si>
  <si>
    <t>벽산</t>
  </si>
  <si>
    <t>002760</t>
  </si>
  <si>
    <t>보락</t>
  </si>
  <si>
    <t>003850</t>
  </si>
  <si>
    <t>보령제약</t>
  </si>
  <si>
    <t>000890</t>
  </si>
  <si>
    <t>보해양조</t>
  </si>
  <si>
    <t>003000</t>
  </si>
  <si>
    <t>부광약품</t>
  </si>
  <si>
    <t>001270</t>
  </si>
  <si>
    <t>부국증권</t>
  </si>
  <si>
    <t>001275</t>
  </si>
  <si>
    <t>부국증권우</t>
  </si>
  <si>
    <t>026940</t>
  </si>
  <si>
    <t>부국철강</t>
  </si>
  <si>
    <t>015350</t>
  </si>
  <si>
    <t>부산가스</t>
  </si>
  <si>
    <t>011390</t>
  </si>
  <si>
    <t>부산산업</t>
  </si>
  <si>
    <t>005030</t>
  </si>
  <si>
    <t>부산주공</t>
  </si>
  <si>
    <t>002070</t>
  </si>
  <si>
    <t>비비안</t>
  </si>
  <si>
    <t>100220</t>
  </si>
  <si>
    <t>비상교육</t>
  </si>
  <si>
    <t>030790</t>
  </si>
  <si>
    <t>비케이탑스</t>
  </si>
  <si>
    <t>352820</t>
  </si>
  <si>
    <t>빅히트</t>
  </si>
  <si>
    <t>005180</t>
  </si>
  <si>
    <t>빙그레</t>
  </si>
  <si>
    <t>003960</t>
  </si>
  <si>
    <t>사조대림</t>
  </si>
  <si>
    <t>008040</t>
  </si>
  <si>
    <t>사조동아원</t>
  </si>
  <si>
    <t>007160</t>
  </si>
  <si>
    <t>사조산업</t>
  </si>
  <si>
    <t>014710</t>
  </si>
  <si>
    <t>사조씨푸드</t>
  </si>
  <si>
    <t>006090</t>
  </si>
  <si>
    <t>사조오양</t>
  </si>
  <si>
    <t>001470</t>
  </si>
  <si>
    <t>삼부토건</t>
  </si>
  <si>
    <t>006400</t>
  </si>
  <si>
    <t>삼성SDI</t>
  </si>
  <si>
    <t>006405</t>
  </si>
  <si>
    <t>삼성SDI우</t>
  </si>
  <si>
    <t>006660</t>
  </si>
  <si>
    <t>삼성공조</t>
  </si>
  <si>
    <t>028260</t>
  </si>
  <si>
    <t>삼성물산</t>
  </si>
  <si>
    <t>02826K</t>
  </si>
  <si>
    <t>삼성물산우B</t>
  </si>
  <si>
    <t>207940</t>
  </si>
  <si>
    <t>삼성바이오로직스</t>
  </si>
  <si>
    <t>032830</t>
  </si>
  <si>
    <t>삼성생명</t>
  </si>
  <si>
    <t>018260</t>
  </si>
  <si>
    <t>삼성에스디에스</t>
  </si>
  <si>
    <t>028050</t>
  </si>
  <si>
    <t>삼성엔지니어링</t>
  </si>
  <si>
    <t>009155</t>
  </si>
  <si>
    <t>삼성전기우</t>
  </si>
  <si>
    <t>005930</t>
  </si>
  <si>
    <t>삼성전자</t>
  </si>
  <si>
    <t>005935</t>
  </si>
  <si>
    <t>삼성전자우</t>
  </si>
  <si>
    <t>001360</t>
  </si>
  <si>
    <t>삼성제약</t>
  </si>
  <si>
    <t>010140</t>
  </si>
  <si>
    <t>삼성중공업</t>
  </si>
  <si>
    <t>010145</t>
  </si>
  <si>
    <t>삼성중공우</t>
  </si>
  <si>
    <t>016360</t>
  </si>
  <si>
    <t>삼성증권</t>
  </si>
  <si>
    <t>068290</t>
  </si>
  <si>
    <t>삼성출판사</t>
  </si>
  <si>
    <t>029780</t>
  </si>
  <si>
    <t>삼성카드</t>
  </si>
  <si>
    <t>000810</t>
  </si>
  <si>
    <t>삼성화재</t>
  </si>
  <si>
    <t>000815</t>
  </si>
  <si>
    <t>삼성화재우</t>
  </si>
  <si>
    <t>006110</t>
  </si>
  <si>
    <t>삼아알미늄</t>
  </si>
  <si>
    <t>145990</t>
  </si>
  <si>
    <t>삼양사</t>
  </si>
  <si>
    <t>145995</t>
  </si>
  <si>
    <t>삼양사우</t>
  </si>
  <si>
    <t>003230</t>
  </si>
  <si>
    <t>삼양식품</t>
  </si>
  <si>
    <t>002170</t>
  </si>
  <si>
    <t>삼양통상</t>
  </si>
  <si>
    <t>272550</t>
  </si>
  <si>
    <t>삼양패키징</t>
  </si>
  <si>
    <t>000070</t>
  </si>
  <si>
    <t>삼양홀딩스</t>
  </si>
  <si>
    <t>000075</t>
  </si>
  <si>
    <t>삼양홀딩스우</t>
  </si>
  <si>
    <t>002810</t>
  </si>
  <si>
    <t>삼영무역</t>
  </si>
  <si>
    <t>003720</t>
  </si>
  <si>
    <t>삼영화학</t>
  </si>
  <si>
    <t>023000</t>
  </si>
  <si>
    <t>삼원강재</t>
  </si>
  <si>
    <t>004380</t>
  </si>
  <si>
    <t>삼익THK</t>
  </si>
  <si>
    <t>002450</t>
  </si>
  <si>
    <t>삼익악기</t>
  </si>
  <si>
    <t>004440</t>
  </si>
  <si>
    <t>삼일씨엔에스</t>
  </si>
  <si>
    <t>000520</t>
  </si>
  <si>
    <t>삼일제약</t>
  </si>
  <si>
    <t>009770</t>
  </si>
  <si>
    <t>삼정펄프</t>
  </si>
  <si>
    <t>005500</t>
  </si>
  <si>
    <t>삼진제약</t>
  </si>
  <si>
    <t>004690</t>
  </si>
  <si>
    <t>삼천리</t>
  </si>
  <si>
    <t>010960</t>
  </si>
  <si>
    <t>삼호개발</t>
  </si>
  <si>
    <t>004450</t>
  </si>
  <si>
    <t>삼화왕관</t>
  </si>
  <si>
    <t>011230</t>
  </si>
  <si>
    <t>삼화전자</t>
  </si>
  <si>
    <t>000390</t>
  </si>
  <si>
    <t>삼화페인트</t>
  </si>
  <si>
    <t>001290</t>
  </si>
  <si>
    <t>상상인증권</t>
  </si>
  <si>
    <t>041650</t>
  </si>
  <si>
    <t>상신브레이크</t>
  </si>
  <si>
    <t>075180</t>
  </si>
  <si>
    <t>새론오토모티브</t>
  </si>
  <si>
    <t>007540</t>
  </si>
  <si>
    <t>샘표</t>
  </si>
  <si>
    <t>248170</t>
  </si>
  <si>
    <t>샘표식품</t>
  </si>
  <si>
    <t>007860</t>
  </si>
  <si>
    <t>서연</t>
  </si>
  <si>
    <t>200880</t>
  </si>
  <si>
    <t>서연이화</t>
  </si>
  <si>
    <t>017390</t>
  </si>
  <si>
    <t>서울가스</t>
  </si>
  <si>
    <t>004410</t>
  </si>
  <si>
    <t>서울식품</t>
  </si>
  <si>
    <t>004415</t>
  </si>
  <si>
    <t>서울식품우</t>
  </si>
  <si>
    <t>021050</t>
  </si>
  <si>
    <t>서원</t>
  </si>
  <si>
    <t>008490</t>
  </si>
  <si>
    <t>서흥</t>
  </si>
  <si>
    <t>007610</t>
  </si>
  <si>
    <t>선도전기</t>
  </si>
  <si>
    <t>136490</t>
  </si>
  <si>
    <t>선진</t>
  </si>
  <si>
    <t>002820</t>
  </si>
  <si>
    <t>선창산업</t>
  </si>
  <si>
    <t>014915</t>
  </si>
  <si>
    <t>성문전자우</t>
  </si>
  <si>
    <t>003080</t>
  </si>
  <si>
    <t>성보화학</t>
  </si>
  <si>
    <t>004980</t>
  </si>
  <si>
    <t>성신양회</t>
  </si>
  <si>
    <t>004985</t>
  </si>
  <si>
    <t>성신양회우</t>
  </si>
  <si>
    <t>011300</t>
  </si>
  <si>
    <t>성안</t>
  </si>
  <si>
    <t>000180</t>
  </si>
  <si>
    <t>성창기업지주</t>
  </si>
  <si>
    <t>002420</t>
  </si>
  <si>
    <t>세기상사</t>
  </si>
  <si>
    <t>004360</t>
  </si>
  <si>
    <t>세방</t>
  </si>
  <si>
    <t>004365</t>
  </si>
  <si>
    <t>세방우</t>
  </si>
  <si>
    <t>004490</t>
  </si>
  <si>
    <t>세방전지</t>
  </si>
  <si>
    <t>001430</t>
  </si>
  <si>
    <t>세아베스틸</t>
  </si>
  <si>
    <t>306200</t>
  </si>
  <si>
    <t>세아제강</t>
  </si>
  <si>
    <t>003030</t>
  </si>
  <si>
    <t>세아제강지주</t>
  </si>
  <si>
    <t>019440</t>
  </si>
  <si>
    <t>세아특수강</t>
  </si>
  <si>
    <t>058650</t>
  </si>
  <si>
    <t>세아홀딩스</t>
  </si>
  <si>
    <t>013000</t>
  </si>
  <si>
    <t>세우글로벌</t>
  </si>
  <si>
    <t>091090</t>
  </si>
  <si>
    <t>세원셀론텍</t>
  </si>
  <si>
    <t>021820</t>
  </si>
  <si>
    <t>세원정공</t>
  </si>
  <si>
    <t>067830</t>
  </si>
  <si>
    <t>세이브존I&amp;C</t>
  </si>
  <si>
    <t>033530</t>
  </si>
  <si>
    <t>세종공업</t>
  </si>
  <si>
    <t>075580</t>
  </si>
  <si>
    <t>세진중공업</t>
  </si>
  <si>
    <t>027970</t>
  </si>
  <si>
    <t>세하</t>
  </si>
  <si>
    <t>145210</t>
  </si>
  <si>
    <t>세화아이엠씨</t>
  </si>
  <si>
    <t>308170</t>
  </si>
  <si>
    <t>센트랄모텍</t>
  </si>
  <si>
    <t>012600</t>
  </si>
  <si>
    <t>센트럴인사이트</t>
  </si>
  <si>
    <t>068270</t>
  </si>
  <si>
    <t>셀트리온</t>
  </si>
  <si>
    <t>33637K</t>
  </si>
  <si>
    <t>솔루스첨단소재1우</t>
  </si>
  <si>
    <t>33637L</t>
  </si>
  <si>
    <t>솔루스첨단소재2우B</t>
  </si>
  <si>
    <t>004430</t>
  </si>
  <si>
    <t>송원산업</t>
  </si>
  <si>
    <t>053210</t>
  </si>
  <si>
    <t>스카이라이프</t>
  </si>
  <si>
    <t>134790</t>
  </si>
  <si>
    <t>시디즈</t>
  </si>
  <si>
    <t>016590</t>
  </si>
  <si>
    <t>신대양제지</t>
  </si>
  <si>
    <t>029530</t>
  </si>
  <si>
    <t>신도리코</t>
  </si>
  <si>
    <t>004970</t>
  </si>
  <si>
    <t>신라교역</t>
  </si>
  <si>
    <t>005390</t>
  </si>
  <si>
    <t>신성통상</t>
  </si>
  <si>
    <t>004170</t>
  </si>
  <si>
    <t>신세계</t>
  </si>
  <si>
    <t>035510</t>
  </si>
  <si>
    <t>신세계 I&amp;C</t>
  </si>
  <si>
    <t>034300</t>
  </si>
  <si>
    <t>신세계건설</t>
  </si>
  <si>
    <t>031430</t>
  </si>
  <si>
    <t>신세계인터내셔날</t>
  </si>
  <si>
    <t>031440</t>
  </si>
  <si>
    <t>신세계푸드</t>
  </si>
  <si>
    <t>006880</t>
  </si>
  <si>
    <t>신송홀딩스</t>
  </si>
  <si>
    <t>005800</t>
  </si>
  <si>
    <t>신영와코루</t>
  </si>
  <si>
    <t>001720</t>
  </si>
  <si>
    <t>신영증권</t>
  </si>
  <si>
    <t>001725</t>
  </si>
  <si>
    <t>신영증권우</t>
  </si>
  <si>
    <t>009270</t>
  </si>
  <si>
    <t>신원</t>
  </si>
  <si>
    <t>009275</t>
  </si>
  <si>
    <t>신원우</t>
  </si>
  <si>
    <t>002700</t>
  </si>
  <si>
    <t>신일전자</t>
  </si>
  <si>
    <t>019170</t>
  </si>
  <si>
    <t>신풍제약</t>
  </si>
  <si>
    <t>019175</t>
  </si>
  <si>
    <t>신풍제약우</t>
  </si>
  <si>
    <t>002870</t>
  </si>
  <si>
    <t>신풍제지</t>
  </si>
  <si>
    <t>293940</t>
  </si>
  <si>
    <t>신한알파리츠</t>
  </si>
  <si>
    <t>055550</t>
  </si>
  <si>
    <t>신한지주</t>
  </si>
  <si>
    <t>001770</t>
  </si>
  <si>
    <t>신화실업</t>
  </si>
  <si>
    <t>004080</t>
  </si>
  <si>
    <t>신흥</t>
  </si>
  <si>
    <t>102280</t>
  </si>
  <si>
    <t>쌍방울</t>
  </si>
  <si>
    <t>003410</t>
  </si>
  <si>
    <t>쌍용양회</t>
  </si>
  <si>
    <t>003620</t>
  </si>
  <si>
    <t>쌍용차</t>
  </si>
  <si>
    <t>015540</t>
  </si>
  <si>
    <t>쎌마테라퓨틱스</t>
  </si>
  <si>
    <t>004920</t>
  </si>
  <si>
    <t>씨아이테크</t>
  </si>
  <si>
    <t>112610</t>
  </si>
  <si>
    <t>씨에스윈드</t>
  </si>
  <si>
    <t>008700</t>
  </si>
  <si>
    <t>아남전자</t>
  </si>
  <si>
    <t>002790</t>
  </si>
  <si>
    <t>아모레G</t>
  </si>
  <si>
    <t>00279K</t>
  </si>
  <si>
    <t>아모레G3우(전환)</t>
  </si>
  <si>
    <t>002795</t>
  </si>
  <si>
    <t>아모레G우</t>
  </si>
  <si>
    <t>090430</t>
  </si>
  <si>
    <t>아모레퍼시픽</t>
  </si>
  <si>
    <t>090435</t>
  </si>
  <si>
    <t>아모레퍼시픽우</t>
  </si>
  <si>
    <t>002030</t>
  </si>
  <si>
    <t>아세아</t>
  </si>
  <si>
    <t>183190</t>
  </si>
  <si>
    <t>아세아시멘트</t>
  </si>
  <si>
    <t>002310</t>
  </si>
  <si>
    <t>아세아제지</t>
  </si>
  <si>
    <t>267850</t>
  </si>
  <si>
    <t>아시아나IDT</t>
  </si>
  <si>
    <t>020560</t>
  </si>
  <si>
    <t>아시아나항공</t>
  </si>
  <si>
    <t>122900</t>
  </si>
  <si>
    <t>아이마켓코리아</t>
  </si>
  <si>
    <t>010780</t>
  </si>
  <si>
    <t>아이에스동서</t>
  </si>
  <si>
    <t>001780</t>
  </si>
  <si>
    <t>알루코</t>
  </si>
  <si>
    <t>018250</t>
  </si>
  <si>
    <t>애경산업</t>
  </si>
  <si>
    <t>161000</t>
  </si>
  <si>
    <t>애경유화</t>
  </si>
  <si>
    <t>011090</t>
  </si>
  <si>
    <t>에넥스</t>
  </si>
  <si>
    <t>005850</t>
  </si>
  <si>
    <t>에스엘</t>
  </si>
  <si>
    <t>012750</t>
  </si>
  <si>
    <t>에스원</t>
  </si>
  <si>
    <t>023960</t>
  </si>
  <si>
    <t>에쓰씨엔지니어링</t>
  </si>
  <si>
    <t>298690</t>
  </si>
  <si>
    <t>에어부산</t>
  </si>
  <si>
    <t>140910</t>
  </si>
  <si>
    <t>에이리츠</t>
  </si>
  <si>
    <t>078520</t>
  </si>
  <si>
    <t>에이블씨엔씨</t>
  </si>
  <si>
    <t>007460</t>
  </si>
  <si>
    <t>에이프로젠 KIC</t>
  </si>
  <si>
    <t>003060</t>
  </si>
  <si>
    <t>에이프로젠제약</t>
  </si>
  <si>
    <t>244920</t>
  </si>
  <si>
    <t>에이플러스에셋</t>
  </si>
  <si>
    <t>036570</t>
  </si>
  <si>
    <t>엔씨소프트</t>
  </si>
  <si>
    <t>138250</t>
  </si>
  <si>
    <t>엔에스쇼핑</t>
  </si>
  <si>
    <t>085310</t>
  </si>
  <si>
    <t>엔케이</t>
  </si>
  <si>
    <t>009810</t>
  </si>
  <si>
    <t>엔케이물산</t>
  </si>
  <si>
    <t>900140</t>
  </si>
  <si>
    <t>엘브이엠씨홀딩스</t>
  </si>
  <si>
    <t>014440</t>
  </si>
  <si>
    <t>영보화학</t>
  </si>
  <si>
    <t>111770</t>
  </si>
  <si>
    <t>영원무역</t>
  </si>
  <si>
    <t>009970</t>
  </si>
  <si>
    <t>영원무역홀딩스</t>
  </si>
  <si>
    <t>003520</t>
  </si>
  <si>
    <t>영진약품</t>
  </si>
  <si>
    <t>000670</t>
  </si>
  <si>
    <t>영풍</t>
  </si>
  <si>
    <t>006740</t>
  </si>
  <si>
    <t>영풍제지</t>
  </si>
  <si>
    <t>012280</t>
  </si>
  <si>
    <t>영화금속</t>
  </si>
  <si>
    <t>012160</t>
  </si>
  <si>
    <t>영흥</t>
  </si>
  <si>
    <t>015360</t>
  </si>
  <si>
    <t>예스코홀딩스</t>
  </si>
  <si>
    <t>007310</t>
  </si>
  <si>
    <t>오뚜기</t>
  </si>
  <si>
    <t>002630</t>
  </si>
  <si>
    <t>오리엔트바이오</t>
  </si>
  <si>
    <t>271560</t>
  </si>
  <si>
    <t>오리온</t>
  </si>
  <si>
    <t>001800</t>
  </si>
  <si>
    <t>오리온홀딩스</t>
  </si>
  <si>
    <t>070960</t>
  </si>
  <si>
    <t>용평리조트</t>
  </si>
  <si>
    <t>316140</t>
  </si>
  <si>
    <t>우리금융지주</t>
  </si>
  <si>
    <t>033660</t>
  </si>
  <si>
    <t>우리금융캐피탈</t>
  </si>
  <si>
    <t>004720</t>
  </si>
  <si>
    <t>우리들제약</t>
  </si>
  <si>
    <t>118000</t>
  </si>
  <si>
    <t>우리들휴브레인</t>
  </si>
  <si>
    <t>010050</t>
  </si>
  <si>
    <t>우리종금</t>
  </si>
  <si>
    <t>006980</t>
  </si>
  <si>
    <t>우성사료</t>
  </si>
  <si>
    <t>105840</t>
  </si>
  <si>
    <t>우진</t>
  </si>
  <si>
    <t>010400</t>
  </si>
  <si>
    <t>우진아이엔에스</t>
  </si>
  <si>
    <t>016880</t>
  </si>
  <si>
    <t>웅진</t>
  </si>
  <si>
    <t>095720</t>
  </si>
  <si>
    <t>웅진씽크빅</t>
  </si>
  <si>
    <t>005820</t>
  </si>
  <si>
    <t>원림</t>
  </si>
  <si>
    <t>010600</t>
  </si>
  <si>
    <t>웰바이오텍</t>
  </si>
  <si>
    <t>008600</t>
  </si>
  <si>
    <t>윌비스</t>
  </si>
  <si>
    <t>033270</t>
  </si>
  <si>
    <t>유나이티드제약</t>
  </si>
  <si>
    <t>014830</t>
  </si>
  <si>
    <t>유니드</t>
  </si>
  <si>
    <t>000910</t>
  </si>
  <si>
    <t>유니온</t>
  </si>
  <si>
    <t>047400</t>
  </si>
  <si>
    <t>유니온머티리얼</t>
  </si>
  <si>
    <t>011330</t>
  </si>
  <si>
    <t>유니켐</t>
  </si>
  <si>
    <t>077500</t>
  </si>
  <si>
    <t>유니퀘스트</t>
  </si>
  <si>
    <t>002920</t>
  </si>
  <si>
    <t>유성기업</t>
  </si>
  <si>
    <t>000700</t>
  </si>
  <si>
    <t>유수홀딩스</t>
  </si>
  <si>
    <t>003470</t>
  </si>
  <si>
    <t>유안타증권</t>
  </si>
  <si>
    <t>003475</t>
  </si>
  <si>
    <t>유안타증권우</t>
  </si>
  <si>
    <t>011690</t>
  </si>
  <si>
    <t>유양디앤유</t>
  </si>
  <si>
    <t>072130</t>
  </si>
  <si>
    <t>유엔젤</t>
  </si>
  <si>
    <t>000220</t>
  </si>
  <si>
    <t>유유제약</t>
  </si>
  <si>
    <t>000225</t>
  </si>
  <si>
    <t>유유제약1우</t>
  </si>
  <si>
    <t>000227</t>
  </si>
  <si>
    <t>유유제약2우B</t>
  </si>
  <si>
    <t>001200</t>
  </si>
  <si>
    <t>유진투자증권</t>
  </si>
  <si>
    <t>000100</t>
  </si>
  <si>
    <t>유한양행</t>
  </si>
  <si>
    <t>000105</t>
  </si>
  <si>
    <t>유한양행우</t>
  </si>
  <si>
    <t>003460</t>
  </si>
  <si>
    <t>유화증권</t>
  </si>
  <si>
    <t>003465</t>
  </si>
  <si>
    <t>유화증권우</t>
  </si>
  <si>
    <t>008730</t>
  </si>
  <si>
    <t>율촌화학</t>
  </si>
  <si>
    <t>008250</t>
  </si>
  <si>
    <t>이건산업</t>
  </si>
  <si>
    <t>025820</t>
  </si>
  <si>
    <t>이구산업</t>
  </si>
  <si>
    <t>214320</t>
  </si>
  <si>
    <t>이노션</t>
  </si>
  <si>
    <t>088260</t>
  </si>
  <si>
    <t>이리츠코크렙</t>
  </si>
  <si>
    <t>139480</t>
  </si>
  <si>
    <t>이마트</t>
  </si>
  <si>
    <t>005950</t>
  </si>
  <si>
    <t>이수화학</t>
  </si>
  <si>
    <t>015020</t>
  </si>
  <si>
    <t>이스타코</t>
  </si>
  <si>
    <t>093230</t>
  </si>
  <si>
    <t>이아이디</t>
  </si>
  <si>
    <t>074610</t>
  </si>
  <si>
    <t>이엔플러스</t>
  </si>
  <si>
    <t>102460</t>
  </si>
  <si>
    <t>이연제약</t>
  </si>
  <si>
    <t>084680</t>
  </si>
  <si>
    <t>이월드</t>
  </si>
  <si>
    <t>350520</t>
  </si>
  <si>
    <t>이지스레지던스리츠</t>
  </si>
  <si>
    <t>334890</t>
  </si>
  <si>
    <t>이지스밸류리츠</t>
  </si>
  <si>
    <t>000760</t>
  </si>
  <si>
    <t>이화산업</t>
  </si>
  <si>
    <t>014990</t>
  </si>
  <si>
    <t>인디에프</t>
  </si>
  <si>
    <t>101140</t>
  </si>
  <si>
    <t>인바이오젠</t>
  </si>
  <si>
    <t>006490</t>
  </si>
  <si>
    <t>인스코비</t>
  </si>
  <si>
    <t>023800</t>
  </si>
  <si>
    <t>인지컨트롤스</t>
  </si>
  <si>
    <t>034590</t>
  </si>
  <si>
    <t>인천도시가스</t>
  </si>
  <si>
    <t>129260</t>
  </si>
  <si>
    <t>인터지스</t>
  </si>
  <si>
    <t>023810</t>
  </si>
  <si>
    <t>인팩</t>
  </si>
  <si>
    <t>249420</t>
  </si>
  <si>
    <t>일동제약</t>
  </si>
  <si>
    <t>000230</t>
  </si>
  <si>
    <t>일동홀딩스</t>
  </si>
  <si>
    <t>013360</t>
  </si>
  <si>
    <t>일성건설</t>
  </si>
  <si>
    <t>003120</t>
  </si>
  <si>
    <t>일성신약</t>
  </si>
  <si>
    <t>003200</t>
  </si>
  <si>
    <t>일신방직</t>
  </si>
  <si>
    <t>007110</t>
  </si>
  <si>
    <t>일신석재</t>
  </si>
  <si>
    <t>007570</t>
  </si>
  <si>
    <t>일양약품</t>
  </si>
  <si>
    <t>007575</t>
  </si>
  <si>
    <t>일양약품우</t>
  </si>
  <si>
    <t>008500</t>
  </si>
  <si>
    <t>일정실업</t>
  </si>
  <si>
    <t>081000</t>
  </si>
  <si>
    <t>일진다이아</t>
  </si>
  <si>
    <t>020150</t>
  </si>
  <si>
    <t>일진머티리얼즈</t>
  </si>
  <si>
    <t>103590</t>
  </si>
  <si>
    <t>일진전기</t>
  </si>
  <si>
    <t>015860</t>
  </si>
  <si>
    <t>일진홀딩스</t>
  </si>
  <si>
    <t>226320</t>
  </si>
  <si>
    <t>잇츠한불</t>
  </si>
  <si>
    <t>317400</t>
  </si>
  <si>
    <t>자이에스앤디</t>
  </si>
  <si>
    <t>000950</t>
  </si>
  <si>
    <t>전방</t>
  </si>
  <si>
    <t>348950</t>
  </si>
  <si>
    <t>제이알글로벌리츠</t>
  </si>
  <si>
    <t>194370</t>
  </si>
  <si>
    <t>제이에스코퍼레이션</t>
  </si>
  <si>
    <t>025620</t>
  </si>
  <si>
    <t>제이준코스메틱</t>
  </si>
  <si>
    <t>036420</t>
  </si>
  <si>
    <t>제이콘텐트리</t>
  </si>
  <si>
    <t>030000</t>
  </si>
  <si>
    <t>제일기획</t>
  </si>
  <si>
    <t>271980</t>
  </si>
  <si>
    <t>제일약품</t>
  </si>
  <si>
    <t>001560</t>
  </si>
  <si>
    <t>제일연마</t>
  </si>
  <si>
    <t>002620</t>
  </si>
  <si>
    <t>제일파마홀딩스</t>
  </si>
  <si>
    <t>006220</t>
  </si>
  <si>
    <t>제주은행</t>
  </si>
  <si>
    <t>089590</t>
  </si>
  <si>
    <t>제주항공</t>
  </si>
  <si>
    <t>004910</t>
  </si>
  <si>
    <t>조광페인트</t>
  </si>
  <si>
    <t>004700</t>
  </si>
  <si>
    <t>조광피혁</t>
  </si>
  <si>
    <t>001550</t>
  </si>
  <si>
    <t>조비</t>
  </si>
  <si>
    <t>000480</t>
  </si>
  <si>
    <t>조선내화</t>
  </si>
  <si>
    <t>120030</t>
  </si>
  <si>
    <t>조선선재</t>
  </si>
  <si>
    <t>018470</t>
  </si>
  <si>
    <t>조일알미늄</t>
  </si>
  <si>
    <t>002600</t>
  </si>
  <si>
    <t>조흥</t>
  </si>
  <si>
    <t>185750</t>
  </si>
  <si>
    <t>종근당</t>
  </si>
  <si>
    <t>063160</t>
  </si>
  <si>
    <t>종근당바이오</t>
  </si>
  <si>
    <t>001630</t>
  </si>
  <si>
    <t>종근당홀딩스</t>
  </si>
  <si>
    <t>044380</t>
  </si>
  <si>
    <t>주연테크</t>
  </si>
  <si>
    <t>013890</t>
  </si>
  <si>
    <t>지누스</t>
  </si>
  <si>
    <t>013870</t>
  </si>
  <si>
    <t>지엠비코리아</t>
  </si>
  <si>
    <t>071320</t>
  </si>
  <si>
    <t>지역난방공사</t>
  </si>
  <si>
    <t>010580</t>
  </si>
  <si>
    <t>지코</t>
  </si>
  <si>
    <t>035000</t>
  </si>
  <si>
    <t>지투알</t>
  </si>
  <si>
    <t>088790</t>
  </si>
  <si>
    <t>진도</t>
  </si>
  <si>
    <t>003780</t>
  </si>
  <si>
    <t>진양산업</t>
  </si>
  <si>
    <t>010640</t>
  </si>
  <si>
    <t>진양폴리</t>
  </si>
  <si>
    <t>100250</t>
  </si>
  <si>
    <t>진양홀딩스</t>
  </si>
  <si>
    <t>051630</t>
  </si>
  <si>
    <t>진양화학</t>
  </si>
  <si>
    <t>272450</t>
  </si>
  <si>
    <t>진에어</t>
  </si>
  <si>
    <t>011000</t>
  </si>
  <si>
    <t>진원생명과학</t>
  </si>
  <si>
    <t>002780</t>
  </si>
  <si>
    <t>진흥기업</t>
  </si>
  <si>
    <t>002787</t>
  </si>
  <si>
    <t>진흥기업2우B</t>
  </si>
  <si>
    <t>002785</t>
  </si>
  <si>
    <t>진흥기업우B</t>
  </si>
  <si>
    <t>000650</t>
  </si>
  <si>
    <t>천일고속</t>
  </si>
  <si>
    <t>033250</t>
  </si>
  <si>
    <t>체시스</t>
  </si>
  <si>
    <t>035720</t>
  </si>
  <si>
    <t>카카오</t>
  </si>
  <si>
    <t>006380</t>
  </si>
  <si>
    <t>카프로</t>
  </si>
  <si>
    <t>109070</t>
  </si>
  <si>
    <t>컨버즈</t>
  </si>
  <si>
    <t>001620</t>
  </si>
  <si>
    <t>케이비아이동국실업</t>
  </si>
  <si>
    <t>029460</t>
  </si>
  <si>
    <t>케이씨</t>
  </si>
  <si>
    <t>344820</t>
  </si>
  <si>
    <t>케이씨씨글라스</t>
  </si>
  <si>
    <t>281820</t>
  </si>
  <si>
    <t>케이씨텍</t>
  </si>
  <si>
    <t>145270</t>
  </si>
  <si>
    <t>케이탑리츠</t>
  </si>
  <si>
    <t>357120</t>
  </si>
  <si>
    <t>코람코에너지리츠</t>
  </si>
  <si>
    <t>007815</t>
  </si>
  <si>
    <t>코리아써우</t>
  </si>
  <si>
    <t>00781K</t>
  </si>
  <si>
    <t>코리아써키트2우B</t>
  </si>
  <si>
    <t>003690</t>
  </si>
  <si>
    <t>코리안리</t>
  </si>
  <si>
    <t>192820</t>
  </si>
  <si>
    <t>코스맥스</t>
  </si>
  <si>
    <t>044820</t>
  </si>
  <si>
    <t>코스맥스비티아이</t>
  </si>
  <si>
    <t>005070</t>
  </si>
  <si>
    <t>코스모신소재</t>
  </si>
  <si>
    <t>005420</t>
  </si>
  <si>
    <t>코스모화학</t>
  </si>
  <si>
    <t>071950</t>
  </si>
  <si>
    <t>코아스</t>
  </si>
  <si>
    <t>002020</t>
  </si>
  <si>
    <t>코오롱</t>
  </si>
  <si>
    <t>003070</t>
  </si>
  <si>
    <t>코오롱글로벌</t>
  </si>
  <si>
    <t>003075</t>
  </si>
  <si>
    <t>코오롱글로벌우</t>
  </si>
  <si>
    <t>144620</t>
  </si>
  <si>
    <t>코오롱머티리얼</t>
  </si>
  <si>
    <t>002025</t>
  </si>
  <si>
    <t>코오롱우</t>
  </si>
  <si>
    <t>120110</t>
  </si>
  <si>
    <t>코오롱인더</t>
  </si>
  <si>
    <t>120115</t>
  </si>
  <si>
    <t>코오롱인더우</t>
  </si>
  <si>
    <t>138490</t>
  </si>
  <si>
    <t>코오롱플라스틱</t>
  </si>
  <si>
    <t>021240</t>
  </si>
  <si>
    <t>코웨이</t>
  </si>
  <si>
    <t>031820</t>
  </si>
  <si>
    <t>콤텍시스템</t>
  </si>
  <si>
    <t>192400</t>
  </si>
  <si>
    <t>쿠쿠홀딩스</t>
  </si>
  <si>
    <t>284740</t>
  </si>
  <si>
    <t>쿠쿠홈시스</t>
  </si>
  <si>
    <t>015590</t>
  </si>
  <si>
    <t>큐로</t>
  </si>
  <si>
    <t>264900</t>
  </si>
  <si>
    <t>크라운제과</t>
  </si>
  <si>
    <t>26490K</t>
  </si>
  <si>
    <t>크라운제과우</t>
  </si>
  <si>
    <t>005740</t>
  </si>
  <si>
    <t>크라운해태홀딩스</t>
  </si>
  <si>
    <t>005745</t>
  </si>
  <si>
    <t>크라운해태홀딩스우</t>
  </si>
  <si>
    <t>020120</t>
  </si>
  <si>
    <t>키다리스튜디오</t>
  </si>
  <si>
    <t>039490</t>
  </si>
  <si>
    <t>키움증권</t>
  </si>
  <si>
    <t>012170</t>
  </si>
  <si>
    <t>키위미디어그룹</t>
  </si>
  <si>
    <t>014580</t>
  </si>
  <si>
    <t>태경비케이</t>
  </si>
  <si>
    <t>015890</t>
  </si>
  <si>
    <t>태경산업</t>
  </si>
  <si>
    <t>006890</t>
  </si>
  <si>
    <t>태경케미컬</t>
  </si>
  <si>
    <t>003240</t>
  </si>
  <si>
    <t>태광산업</t>
  </si>
  <si>
    <t>011280</t>
  </si>
  <si>
    <t>태림포장</t>
  </si>
  <si>
    <t>004100</t>
  </si>
  <si>
    <t>태양금속</t>
  </si>
  <si>
    <t>004105</t>
  </si>
  <si>
    <t>태양금속우</t>
  </si>
  <si>
    <t>009410</t>
  </si>
  <si>
    <t>태영건설</t>
  </si>
  <si>
    <t>009415</t>
  </si>
  <si>
    <t>태영건설우</t>
  </si>
  <si>
    <t>001420</t>
  </si>
  <si>
    <t>태원물산</t>
  </si>
  <si>
    <t>007980</t>
  </si>
  <si>
    <t>태평양물산</t>
  </si>
  <si>
    <t>055490</t>
  </si>
  <si>
    <t>테이팩스</t>
  </si>
  <si>
    <t>078000</t>
  </si>
  <si>
    <t>텔코웨어</t>
  </si>
  <si>
    <t>214420</t>
  </si>
  <si>
    <t>토니모리</t>
  </si>
  <si>
    <t>019180</t>
  </si>
  <si>
    <t>티에이치엔</t>
  </si>
  <si>
    <t>363280</t>
  </si>
  <si>
    <t>티와이홀딩스</t>
  </si>
  <si>
    <t>36328K</t>
  </si>
  <si>
    <t>티와이홀딩스우</t>
  </si>
  <si>
    <t>091810</t>
  </si>
  <si>
    <t>티웨이항공</t>
  </si>
  <si>
    <t>004870</t>
  </si>
  <si>
    <t>티웨이홀딩스</t>
  </si>
  <si>
    <t>005690</t>
  </si>
  <si>
    <t>파미셀</t>
  </si>
  <si>
    <t>036580</t>
  </si>
  <si>
    <t>팜스코</t>
  </si>
  <si>
    <t>028670</t>
  </si>
  <si>
    <t>팬오션</t>
  </si>
  <si>
    <t>010820</t>
  </si>
  <si>
    <t>퍼스텍</t>
  </si>
  <si>
    <t>016800</t>
  </si>
  <si>
    <t>퍼시스</t>
  </si>
  <si>
    <t>001020</t>
  </si>
  <si>
    <t>페이퍼코리아</t>
  </si>
  <si>
    <t>090080</t>
  </si>
  <si>
    <t>평화산업</t>
  </si>
  <si>
    <t>010770</t>
  </si>
  <si>
    <t>평화홀딩스</t>
  </si>
  <si>
    <t>058430</t>
  </si>
  <si>
    <t>포스코강판</t>
  </si>
  <si>
    <t>047050</t>
  </si>
  <si>
    <t>포스코인터내셔널</t>
  </si>
  <si>
    <t>003670</t>
  </si>
  <si>
    <t>포스코케미칼</t>
  </si>
  <si>
    <t>007630</t>
  </si>
  <si>
    <t>폴루스바이오팜</t>
  </si>
  <si>
    <t>017810</t>
  </si>
  <si>
    <t>풀무원</t>
  </si>
  <si>
    <t>103140</t>
  </si>
  <si>
    <t>풍산</t>
  </si>
  <si>
    <t>005810</t>
  </si>
  <si>
    <t>풍산홀딩스</t>
  </si>
  <si>
    <t>950210</t>
  </si>
  <si>
    <t>프레스티지바이오파마</t>
  </si>
  <si>
    <t>033180</t>
  </si>
  <si>
    <t>필룩스</t>
  </si>
  <si>
    <t>086790</t>
  </si>
  <si>
    <t>하나금융지주</t>
  </si>
  <si>
    <t>293480</t>
  </si>
  <si>
    <t>하나제약</t>
  </si>
  <si>
    <t>039130</t>
  </si>
  <si>
    <t>하나투어</t>
  </si>
  <si>
    <t>172580</t>
  </si>
  <si>
    <t>하이골드12호</t>
  </si>
  <si>
    <t>153360</t>
  </si>
  <si>
    <t>하이골드3호</t>
  </si>
  <si>
    <t>071090</t>
  </si>
  <si>
    <t>하이스틸</t>
  </si>
  <si>
    <t>019490</t>
  </si>
  <si>
    <t>하이트론</t>
  </si>
  <si>
    <t>000080</t>
  </si>
  <si>
    <t>하이트진로</t>
  </si>
  <si>
    <t>000087</t>
  </si>
  <si>
    <t>하이트진로2우B</t>
  </si>
  <si>
    <t>000140</t>
  </si>
  <si>
    <t>하이트진로홀딩스</t>
  </si>
  <si>
    <t>000145</t>
  </si>
  <si>
    <t>하이트진로홀딩스우</t>
  </si>
  <si>
    <t>152550</t>
  </si>
  <si>
    <t>한국ANKOR유전</t>
  </si>
  <si>
    <t>036460</t>
  </si>
  <si>
    <t>한국가스공사</t>
  </si>
  <si>
    <t>005430</t>
  </si>
  <si>
    <t>한국공항</t>
  </si>
  <si>
    <t>071050</t>
  </si>
  <si>
    <t>한국금융지주</t>
  </si>
  <si>
    <t>071055</t>
  </si>
  <si>
    <t>한국금융지주우</t>
  </si>
  <si>
    <t>010040</t>
  </si>
  <si>
    <t>한국내화</t>
  </si>
  <si>
    <t>025540</t>
  </si>
  <si>
    <t>한국단자</t>
  </si>
  <si>
    <t>004090</t>
  </si>
  <si>
    <t>한국석유</t>
  </si>
  <si>
    <t>002200</t>
  </si>
  <si>
    <t>한국수출포장</t>
  </si>
  <si>
    <t>002960</t>
  </si>
  <si>
    <t>한국쉘석유</t>
  </si>
  <si>
    <t>000240</t>
  </si>
  <si>
    <t>한국앤컴퍼니</t>
  </si>
  <si>
    <t>123890</t>
  </si>
  <si>
    <t>한국자산신탁</t>
  </si>
  <si>
    <t>015760</t>
  </si>
  <si>
    <t>한국전력</t>
  </si>
  <si>
    <t>006200</t>
  </si>
  <si>
    <t>한국전자홀딩스</t>
  </si>
  <si>
    <t>009540</t>
  </si>
  <si>
    <t>한국조선해양</t>
  </si>
  <si>
    <t>023350</t>
  </si>
  <si>
    <t>한국종합기술</t>
  </si>
  <si>
    <t>000970</t>
  </si>
  <si>
    <t>한국주철관</t>
  </si>
  <si>
    <t>104700</t>
  </si>
  <si>
    <t>한국철강</t>
  </si>
  <si>
    <t>017960</t>
  </si>
  <si>
    <t>한국카본</t>
  </si>
  <si>
    <t>161890</t>
  </si>
  <si>
    <t>한국콜마</t>
  </si>
  <si>
    <t>024720</t>
  </si>
  <si>
    <t>한국콜마홀딩스</t>
  </si>
  <si>
    <t>161390</t>
  </si>
  <si>
    <t>한국타이어앤테크놀로지</t>
  </si>
  <si>
    <t>034830</t>
  </si>
  <si>
    <t>한국토지신탁</t>
  </si>
  <si>
    <t>007280</t>
  </si>
  <si>
    <t>한국특수형강</t>
  </si>
  <si>
    <t>168490</t>
  </si>
  <si>
    <t>한국패러랠</t>
  </si>
  <si>
    <t>010100</t>
  </si>
  <si>
    <t>한국프랜지</t>
  </si>
  <si>
    <t>047810</t>
  </si>
  <si>
    <t>한국항공우주</t>
  </si>
  <si>
    <t>123690</t>
  </si>
  <si>
    <t>한국화장품</t>
  </si>
  <si>
    <t>003350</t>
  </si>
  <si>
    <t>한국화장품제조</t>
  </si>
  <si>
    <t>011500</t>
  </si>
  <si>
    <t>한농화성</t>
  </si>
  <si>
    <t>002390</t>
  </si>
  <si>
    <t>한독</t>
  </si>
  <si>
    <t>014790</t>
  </si>
  <si>
    <t>한라</t>
  </si>
  <si>
    <t>060980</t>
  </si>
  <si>
    <t>한라홀딩스</t>
  </si>
  <si>
    <t>053690</t>
  </si>
  <si>
    <t>한미글로벌</t>
  </si>
  <si>
    <t>008930</t>
  </si>
  <si>
    <t>한미사이언스</t>
  </si>
  <si>
    <t>128940</t>
  </si>
  <si>
    <t>한미약품</t>
  </si>
  <si>
    <t>009240</t>
  </si>
  <si>
    <t>한샘</t>
  </si>
  <si>
    <t>020000</t>
  </si>
  <si>
    <t>한섬</t>
  </si>
  <si>
    <t>003680</t>
  </si>
  <si>
    <t>한성기업</t>
  </si>
  <si>
    <t>105630</t>
  </si>
  <si>
    <t>한세실업</t>
  </si>
  <si>
    <t>069640</t>
  </si>
  <si>
    <t>한세엠케이</t>
  </si>
  <si>
    <t>016450</t>
  </si>
  <si>
    <t>한세예스24홀딩스</t>
  </si>
  <si>
    <t>010420</t>
  </si>
  <si>
    <t>한솔PNS</t>
  </si>
  <si>
    <t>009180</t>
  </si>
  <si>
    <t>한솔로지스틱스</t>
  </si>
  <si>
    <t>213500</t>
  </si>
  <si>
    <t>한솔제지</t>
  </si>
  <si>
    <t>014680</t>
  </si>
  <si>
    <t>한솔케미칼</t>
  </si>
  <si>
    <t>004150</t>
  </si>
  <si>
    <t>한솔홀딩스</t>
  </si>
  <si>
    <t>025750</t>
  </si>
  <si>
    <t>한솔홈데코</t>
  </si>
  <si>
    <t>004960</t>
  </si>
  <si>
    <t>한신공영</t>
  </si>
  <si>
    <t>011700</t>
  </si>
  <si>
    <t>한신기계</t>
  </si>
  <si>
    <t>001750</t>
  </si>
  <si>
    <t>한양증권</t>
  </si>
  <si>
    <t>001755</t>
  </si>
  <si>
    <t>한양증권우</t>
  </si>
  <si>
    <t>018880</t>
  </si>
  <si>
    <t>한온시스템</t>
  </si>
  <si>
    <t>009420</t>
  </si>
  <si>
    <t>한올바이오파마</t>
  </si>
  <si>
    <t>014130</t>
  </si>
  <si>
    <t>한익스프레스</t>
  </si>
  <si>
    <t>300720</t>
  </si>
  <si>
    <t>한일시멘트</t>
  </si>
  <si>
    <t>002220</t>
  </si>
  <si>
    <t>한일철강</t>
  </si>
  <si>
    <t>006390</t>
  </si>
  <si>
    <t>한일현대시멘트</t>
  </si>
  <si>
    <t>003300</t>
  </si>
  <si>
    <t>한일홀딩스</t>
  </si>
  <si>
    <t>051600</t>
  </si>
  <si>
    <t>한전KPS</t>
  </si>
  <si>
    <t>052690</t>
  </si>
  <si>
    <t>한전기술</t>
  </si>
  <si>
    <t>130660</t>
  </si>
  <si>
    <t>한전산업</t>
  </si>
  <si>
    <t>002320</t>
  </si>
  <si>
    <t>한진</t>
  </si>
  <si>
    <t>097230</t>
  </si>
  <si>
    <t>한진중공업</t>
  </si>
  <si>
    <t>003480</t>
  </si>
  <si>
    <t>한진중공업홀딩스</t>
  </si>
  <si>
    <t>180640</t>
  </si>
  <si>
    <t>한진칼</t>
  </si>
  <si>
    <t>18064K</t>
  </si>
  <si>
    <t>한진칼우</t>
  </si>
  <si>
    <t>005110</t>
  </si>
  <si>
    <t>한창</t>
  </si>
  <si>
    <t>009460</t>
  </si>
  <si>
    <t>한창제지</t>
  </si>
  <si>
    <t>000880</t>
  </si>
  <si>
    <t>한화</t>
  </si>
  <si>
    <t>00088K</t>
  </si>
  <si>
    <t>한화3우B</t>
  </si>
  <si>
    <t>088350</t>
  </si>
  <si>
    <t>한화생명</t>
  </si>
  <si>
    <t>000370</t>
  </si>
  <si>
    <t>한화손해보험</t>
  </si>
  <si>
    <t>009830</t>
  </si>
  <si>
    <t>한화솔루션</t>
  </si>
  <si>
    <t>009835</t>
  </si>
  <si>
    <t>한화솔루션우</t>
  </si>
  <si>
    <t>012450</t>
  </si>
  <si>
    <t>한화에어로스페이스</t>
  </si>
  <si>
    <t>000885</t>
  </si>
  <si>
    <t>한화우</t>
  </si>
  <si>
    <t>003530</t>
  </si>
  <si>
    <t>한화투자증권</t>
  </si>
  <si>
    <t>003535</t>
  </si>
  <si>
    <t>한화투자증권우</t>
  </si>
  <si>
    <t>101530</t>
  </si>
  <si>
    <t>해태제과식품</t>
  </si>
  <si>
    <t>143210</t>
  </si>
  <si>
    <t>핸즈코퍼레이션</t>
  </si>
  <si>
    <t>000720</t>
  </si>
  <si>
    <t>현대건설</t>
  </si>
  <si>
    <t>267270</t>
  </si>
  <si>
    <t>현대건설기계</t>
  </si>
  <si>
    <t>000725</t>
  </si>
  <si>
    <t>현대건설우</t>
  </si>
  <si>
    <t>005440</t>
  </si>
  <si>
    <t>현대그린푸드</t>
  </si>
  <si>
    <t>086280</t>
  </si>
  <si>
    <t>현대글로비스</t>
  </si>
  <si>
    <t>064350</t>
  </si>
  <si>
    <t>현대로템</t>
  </si>
  <si>
    <t>079430</t>
  </si>
  <si>
    <t>현대리바트</t>
  </si>
  <si>
    <t>012330</t>
  </si>
  <si>
    <t>현대모비스</t>
  </si>
  <si>
    <t>010620</t>
  </si>
  <si>
    <t>현대미포조선</t>
  </si>
  <si>
    <t>069960</t>
  </si>
  <si>
    <t>현대백화점</t>
  </si>
  <si>
    <t>004560</t>
  </si>
  <si>
    <t>현대비앤지스틸</t>
  </si>
  <si>
    <t>004565</t>
  </si>
  <si>
    <t>현대비앤지스틸우</t>
  </si>
  <si>
    <t>011760</t>
  </si>
  <si>
    <t>현대상사</t>
  </si>
  <si>
    <t>004310</t>
  </si>
  <si>
    <t>현대약품</t>
  </si>
  <si>
    <t>322000</t>
  </si>
  <si>
    <t>현대에너지솔루션</t>
  </si>
  <si>
    <t>017800</t>
  </si>
  <si>
    <t>현대엘리베이</t>
  </si>
  <si>
    <t>307950</t>
  </si>
  <si>
    <t>현대오토에버</t>
  </si>
  <si>
    <t>011210</t>
  </si>
  <si>
    <t>현대위아</t>
  </si>
  <si>
    <t>267260</t>
  </si>
  <si>
    <t>현대일렉트릭</t>
  </si>
  <si>
    <t>004020</t>
  </si>
  <si>
    <t>현대제철</t>
  </si>
  <si>
    <t>267250</t>
  </si>
  <si>
    <t>현대중공업지주</t>
  </si>
  <si>
    <t>005380</t>
  </si>
  <si>
    <t>현대차</t>
  </si>
  <si>
    <t>005387</t>
  </si>
  <si>
    <t>현대차2우B</t>
  </si>
  <si>
    <t>005389</t>
  </si>
  <si>
    <t>현대차3우B</t>
  </si>
  <si>
    <t>005385</t>
  </si>
  <si>
    <t>현대차우</t>
  </si>
  <si>
    <t>001500</t>
  </si>
  <si>
    <t>현대차증권</t>
  </si>
  <si>
    <t>227840</t>
  </si>
  <si>
    <t>현대코퍼레이션홀딩스</t>
  </si>
  <si>
    <t>126560</t>
  </si>
  <si>
    <t>현대퓨처넷</t>
  </si>
  <si>
    <t>001450</t>
  </si>
  <si>
    <t>현대해상</t>
  </si>
  <si>
    <t>057050</t>
  </si>
  <si>
    <t>현대홈쇼핑</t>
  </si>
  <si>
    <t>093240</t>
  </si>
  <si>
    <t>형지엘리트</t>
  </si>
  <si>
    <t>003010</t>
  </si>
  <si>
    <t>혜인</t>
  </si>
  <si>
    <t>111110</t>
  </si>
  <si>
    <t>호전실업</t>
  </si>
  <si>
    <t>008770</t>
  </si>
  <si>
    <t>호텔신라</t>
  </si>
  <si>
    <t>008775</t>
  </si>
  <si>
    <t>호텔신라우</t>
  </si>
  <si>
    <t>002460</t>
  </si>
  <si>
    <t>화성산업</t>
  </si>
  <si>
    <t>378850</t>
  </si>
  <si>
    <t>화승알앤에이</t>
  </si>
  <si>
    <t>241590</t>
  </si>
  <si>
    <t>화승엔터프라이즈</t>
  </si>
  <si>
    <t>006060</t>
  </si>
  <si>
    <t>화승인더</t>
  </si>
  <si>
    <t>013520</t>
  </si>
  <si>
    <t>화승코퍼레이션</t>
  </si>
  <si>
    <t>010690</t>
  </si>
  <si>
    <t>화신</t>
  </si>
  <si>
    <t>133820</t>
  </si>
  <si>
    <t>화인베스틸</t>
  </si>
  <si>
    <t>016580</t>
  </si>
  <si>
    <t>환인제약</t>
  </si>
  <si>
    <t>032560</t>
  </si>
  <si>
    <t>황금에스티</t>
  </si>
  <si>
    <t>004800</t>
  </si>
  <si>
    <t>효성</t>
  </si>
  <si>
    <t>094280</t>
  </si>
  <si>
    <t>효성ITX</t>
  </si>
  <si>
    <t>298040</t>
  </si>
  <si>
    <t>효성중공업</t>
  </si>
  <si>
    <t>298050</t>
  </si>
  <si>
    <t>효성첨단소재</t>
  </si>
  <si>
    <t>298020</t>
  </si>
  <si>
    <t>효성티앤씨</t>
  </si>
  <si>
    <t>298000</t>
  </si>
  <si>
    <t>효성화학</t>
  </si>
  <si>
    <t>093370</t>
  </si>
  <si>
    <t>후성</t>
  </si>
  <si>
    <t>081660</t>
  </si>
  <si>
    <t>휠라홀딩스</t>
  </si>
  <si>
    <t>005870</t>
  </si>
  <si>
    <t>휴니드</t>
  </si>
  <si>
    <t>079980</t>
  </si>
  <si>
    <t>휴비스</t>
  </si>
  <si>
    <t>005010</t>
  </si>
  <si>
    <t>휴스틸</t>
  </si>
  <si>
    <t>069260</t>
  </si>
  <si>
    <t>휴켐스</t>
  </si>
  <si>
    <t>000540</t>
  </si>
  <si>
    <t>흥국화재</t>
  </si>
  <si>
    <t>000547</t>
  </si>
  <si>
    <t>흥국화재2우B</t>
  </si>
  <si>
    <t>000545</t>
  </si>
  <si>
    <t>흥국화재우</t>
  </si>
  <si>
    <t>003280</t>
  </si>
  <si>
    <t>흥아해운</t>
  </si>
  <si>
    <r>
      <rPr>
        <sz val="10"/>
        <color theme="0"/>
        <rFont val="돋움"/>
        <family val="3"/>
        <charset val="129"/>
      </rPr>
      <t>target사</t>
    </r>
    <r>
      <rPr>
        <sz val="10"/>
        <color theme="0"/>
        <rFont val="Verdana"/>
        <family val="2"/>
      </rPr>
      <t xml:space="preserve"> </t>
    </r>
    <r>
      <rPr>
        <sz val="10"/>
        <color theme="0"/>
        <rFont val="돋움"/>
        <family val="3"/>
        <charset val="129"/>
      </rPr>
      <t>할인율</t>
    </r>
  </si>
  <si>
    <t>As of DEC31, 2020</t>
  </si>
  <si>
    <t>Driver - IC</t>
  </si>
  <si>
    <t>Driver - IC 외</t>
  </si>
  <si>
    <t>주요 지리적 시장:</t>
  </si>
  <si>
    <t>  국내</t>
  </si>
  <si>
    <t>  중국</t>
  </si>
  <si>
    <t>  베트남</t>
  </si>
  <si>
    <t>  대만</t>
  </si>
  <si>
    <t>  일본</t>
  </si>
  <si>
    <t>  기타</t>
  </si>
  <si>
    <t>주요 서비스 계열:</t>
  </si>
  <si>
    <t>  제품매출</t>
  </si>
  <si>
    <t>  용역매출</t>
  </si>
  <si>
    <t>  기타매출</t>
  </si>
  <si>
    <t>  상품매출</t>
  </si>
  <si>
    <t>수익 인식 시기:</t>
  </si>
  <si>
    <t>  한 시점에 이행</t>
  </si>
  <si>
    <t>  기간에 걸쳐 이행</t>
  </si>
  <si>
    <t>30. 판매비와관리비</t>
  </si>
  <si>
    <t>상여</t>
  </si>
  <si>
    <t>소모품비</t>
  </si>
  <si>
    <t>보험료</t>
  </si>
  <si>
    <t>접대비</t>
  </si>
  <si>
    <t>도서인쇄비</t>
  </si>
  <si>
    <t>운반비</t>
  </si>
  <si>
    <t>교육훈련비</t>
  </si>
  <si>
    <t>차량관리비</t>
  </si>
  <si>
    <t>수도광열비</t>
  </si>
  <si>
    <t>판매보증충당부채 전입(환입)</t>
  </si>
  <si>
    <t>31. 비용의 성격별 공시</t>
  </si>
  <si>
    <t>당기와 전기 중 비용의 성격별 공시 내역은 다음과 같습니다. </t>
  </si>
  <si>
    <t>재고자산 변동</t>
  </si>
  <si>
    <t>종업원비용</t>
  </si>
  <si>
    <t>감가상각비와 무형자산상각비</t>
  </si>
  <si>
    <t>외주가공비</t>
  </si>
  <si>
    <t>650,345,149,279 </t>
  </si>
  <si>
    <t>공정제비용</t>
  </si>
  <si>
    <t>연구개발비</t>
  </si>
  <si>
    <t>합계(*)</t>
  </si>
  <si>
    <t>819,867,421,933 </t>
  </si>
  <si>
    <t>(*) 연결손익계산서의 매출원가 및 판매비와관리비를 합산한 금액입니다.</t>
  </si>
  <si>
    <t>지역별 매출정보</t>
  </si>
  <si>
    <t>[기준일: 2020년 12월 31일]</t>
  </si>
  <si>
    <t>(단위 : 백만원)</t>
  </si>
  <si>
    <t>지역정보</t>
  </si>
  <si>
    <t>제22기</t>
  </si>
  <si>
    <t>제21기</t>
  </si>
  <si>
    <t>제20기</t>
  </si>
  <si>
    <t>대전</t>
  </si>
  <si>
    <t>사업부문</t>
  </si>
  <si>
    <t>품목</t>
  </si>
  <si>
    <t>제품 설명</t>
  </si>
  <si>
    <t>주요제품</t>
  </si>
  <si>
    <t>비율(%)</t>
  </si>
  <si>
    <t>System IC</t>
  </si>
  <si>
    <t>패널 구동 IC 외</t>
  </si>
  <si>
    <t>합계 </t>
  </si>
  <si>
    <t>　당기손익으로 재분류될 수 있는 항목(세전기타포괄손익)</t>
  </si>
  <si>
    <t>By Region</t>
  </si>
  <si>
    <t>① 과거 매출원가율 비교</t>
  </si>
  <si>
    <t>② 원가동인 항목별 구분</t>
  </si>
  <si>
    <t>① Depreciaotion</t>
  </si>
  <si>
    <t>② Capex</t>
  </si>
  <si>
    <t>단가변동률</t>
  </si>
  <si>
    <t>Real GDP growth (Annual percent change)</t>
  </si>
  <si>
    <t>Afghanistan</t>
  </si>
  <si>
    <t>no data</t>
  </si>
  <si>
    <t>Albania</t>
  </si>
  <si>
    <t>Algeria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</si>
  <si>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</si>
  <si>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</si>
  <si>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</si>
  <si>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</si>
  <si>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</si>
  <si>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</si>
  <si>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</si>
  <si>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</si>
  <si>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</si>
  <si>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</si>
  <si>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</si>
  <si>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</si>
  <si>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</si>
  <si>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</si>
  <si>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</si>
  <si>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</si>
  <si>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</si>
  <si>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</si>
  <si>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</si>
  <si>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</si>
  <si>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</si>
  <si>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 Darussalam</t>
  </si>
  <si>
    <t>Bulgaria</t>
  </si>
  <si>
    <t>Burkina Faso</t>
  </si>
  <si>
    <t>Burundi</t>
  </si>
  <si>
    <t>Cabo Verde</t>
  </si>
  <si>
    <t>Cambodia</t>
  </si>
  <si>
    <t>Cameroon</t>
  </si>
  <si>
    <t>Canada</t>
  </si>
  <si>
    <t>Central African Republic</t>
  </si>
  <si>
    <t>Chad</t>
  </si>
  <si>
    <t>Chile</t>
  </si>
  <si>
    <t>China, People's Republic of</t>
  </si>
  <si>
    <t>Colombia</t>
  </si>
  <si>
    <t>Comoros</t>
  </si>
  <si>
    <t>Congo, Dem. Rep. of the</t>
  </si>
  <si>
    <t xml:space="preserve">Congo, Republic of </t>
  </si>
  <si>
    <t>Costa Rica</t>
  </si>
  <si>
    <t>Croatia</t>
  </si>
  <si>
    <t>Cyprus</t>
  </si>
  <si>
    <t>Czech Republic</t>
  </si>
  <si>
    <t>Côte d'Ivoire</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</si>
  <si>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</si>
  <si>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</si>
  <si>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</si>
  <si>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</si>
  <si>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</si>
  <si>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</si>
  <si>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</si>
  <si>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</si>
  <si>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</si>
  <si>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</si>
  <si>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</si>
  <si>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</si>
  <si>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</si>
  <si>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</si>
  <si>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</si>
  <si>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</si>
  <si>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 The</t>
  </si>
  <si>
    <t>Georgia</t>
  </si>
  <si>
    <t>Germany</t>
  </si>
  <si>
    <t>Ghana</t>
  </si>
  <si>
    <t>Greece</t>
  </si>
  <si>
    <t>Grenada</t>
  </si>
  <si>
    <t>Guatemala</t>
  </si>
  <si>
    <t>Guinea</t>
  </si>
  <si>
    <t>Guinea-Bissau</t>
  </si>
  <si>
    <t>Guyana</t>
  </si>
  <si>
    <t>Haiti</t>
  </si>
  <si>
    <t>Honduras</t>
  </si>
  <si>
    <t>Hong Kong SAR</t>
  </si>
  <si>
    <t>Hungary</t>
  </si>
  <si>
    <t>Iceland</t>
  </si>
  <si>
    <t>India</t>
  </si>
  <si>
    <t>Indonesia</t>
  </si>
  <si>
    <t>Iran</t>
  </si>
  <si>
    <t>Iraq</t>
  </si>
  <si>
    <t>Ireland</t>
  </si>
  <si>
    <t>Israel</t>
  </si>
  <si>
    <t>Italy</t>
  </si>
  <si>
    <t>Jamaica</t>
  </si>
  <si>
    <t>Japan</t>
  </si>
  <si>
    <t>Jordan</t>
  </si>
  <si>
    <t>Kazakhstan</t>
  </si>
  <si>
    <t>Kenya</t>
  </si>
  <si>
    <t>Kiribati</t>
  </si>
  <si>
    <t>Korea, Republic of</t>
  </si>
  <si>
    <t>Kosovo</t>
  </si>
  <si>
    <t>Kuwait</t>
  </si>
  <si>
    <t>Kyrgyz Republic</t>
  </si>
  <si>
    <t>Lao P.D.R.</t>
  </si>
  <si>
    <t>Latvia</t>
  </si>
  <si>
    <t>Lebanon</t>
  </si>
  <si>
    <t>Lesotho</t>
  </si>
  <si>
    <t>Liberia</t>
  </si>
  <si>
    <t>Libya</t>
  </si>
  <si>
    <t>Lithuania</t>
  </si>
  <si>
    <t>Luxembourg</t>
  </si>
  <si>
    <t>Macao SAR</t>
  </si>
  <si>
    <t>Madagascar</t>
  </si>
  <si>
    <t>Malawi</t>
  </si>
  <si>
    <t>Malaysia</t>
  </si>
  <si>
    <t>Maldives</t>
  </si>
  <si>
    <t>Mali</t>
  </si>
  <si>
    <t>Malta</t>
  </si>
  <si>
    <t>Marshall Islands</t>
  </si>
  <si>
    <t>Mauritania</t>
  </si>
  <si>
    <t>Mauritius</t>
  </si>
  <si>
    <t>Mexico</t>
  </si>
  <si>
    <t>Micronesia, Fed. States of</t>
  </si>
  <si>
    <t>Moldova</t>
  </si>
  <si>
    <t>Mongolia</t>
  </si>
  <si>
    <t>Montenegro</t>
  </si>
  <si>
    <t>Morocco</t>
  </si>
  <si>
    <t>Mozambique</t>
  </si>
  <si>
    <t>Myanmar</t>
  </si>
  <si>
    <t>Namibia</t>
  </si>
  <si>
    <t>Nauru</t>
  </si>
  <si>
    <t>Nepal</t>
  </si>
  <si>
    <t>Netherlands</t>
  </si>
  <si>
    <t>New Zealand</t>
  </si>
  <si>
    <t>Nicaragua</t>
  </si>
  <si>
    <t>Niger</t>
  </si>
  <si>
    <t>Nigeria</t>
  </si>
  <si>
    <t xml:space="preserve">North Macedonia </t>
  </si>
  <si>
    <t>Norway</t>
  </si>
  <si>
    <t>Oman</t>
  </si>
  <si>
    <t>Pakistan</t>
  </si>
  <si>
    <t>Palau</t>
  </si>
  <si>
    <t>Panama</t>
  </si>
  <si>
    <t>Papua New Guinea</t>
  </si>
  <si>
    <t>Paraguay</t>
  </si>
  <si>
    <t>Peru</t>
  </si>
  <si>
    <t>Philippines</t>
  </si>
  <si>
    <t>Poland</t>
  </si>
  <si>
    <t>Portugal</t>
  </si>
  <si>
    <t>Puerto Rico</t>
  </si>
  <si>
    <t>Qatar</t>
  </si>
  <si>
    <t>Romania</t>
  </si>
  <si>
    <t>Russian Federation</t>
  </si>
  <si>
    <t>Rwanda</t>
  </si>
  <si>
    <t>Saint Kitts and Nevis</t>
  </si>
  <si>
    <t>Saint Lucia</t>
  </si>
  <si>
    <t>Saint Vincent and the Grenadines</t>
  </si>
  <si>
    <t>Samoa</t>
  </si>
  <si>
    <t>San Marino</t>
  </si>
  <si>
    <t>Saudi Arabia</t>
  </si>
  <si>
    <t>Senegal</t>
  </si>
  <si>
    <t>Serbia</t>
  </si>
  <si>
    <t>Seychelles</t>
  </si>
  <si>
    <t>Sierra Leone</t>
  </si>
  <si>
    <t>Singapore</t>
  </si>
  <si>
    <t>Slovak Republic</t>
  </si>
  <si>
    <t>Slovenia</t>
  </si>
  <si>
    <t>Solomon Islands</t>
  </si>
  <si>
    <t>Somalia</t>
  </si>
  <si>
    <t>South Africa</t>
  </si>
  <si>
    <t>South Sudan, Republic of</t>
  </si>
  <si>
    <t>Spain</t>
  </si>
  <si>
    <t>Sri Lanka</t>
  </si>
  <si>
    <t>Sudan</t>
  </si>
  <si>
    <t>Suriname</t>
  </si>
  <si>
    <t>Sweden</t>
  </si>
  <si>
    <t>Switzerland</t>
  </si>
  <si>
    <t>Syria</t>
  </si>
  <si>
    <t>São Tomé and Príncipe</t>
  </si>
  <si>
    <t>Taiwan Province of China</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</si>
  <si>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</si>
  <si>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</si>
  <si>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</si>
  <si>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</si>
  <si>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</si>
  <si>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</si>
  <si>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</si>
  <si>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</si>
  <si>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</si>
  <si>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</si>
  <si>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</si>
  <si>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</si>
  <si>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</si>
  <si>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</si>
  <si>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</si>
  <si>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United States</t>
  </si>
  <si>
    <t>Uruguay</t>
  </si>
  <si>
    <t>Uzbekistan</t>
  </si>
  <si>
    <t>Vanuatu</t>
  </si>
  <si>
    <t>Venezuela</t>
  </si>
  <si>
    <t>Vietnam</t>
  </si>
  <si>
    <t>Yemen</t>
  </si>
  <si>
    <t>Zambia</t>
  </si>
  <si>
    <t>Zimbabwe</t>
  </si>
  <si>
    <t>Africa (Region)</t>
  </si>
  <si>
    <t>Asia and Pacific</t>
  </si>
  <si>
    <t>Australia and New Zealand</t>
  </si>
  <si>
    <t>Caribbean</t>
  </si>
  <si>
    <t>Central America</t>
  </si>
  <si>
    <t>Central Asia and the Caucasus</t>
  </si>
  <si>
    <t>East Asia</t>
  </si>
  <si>
    <t xml:space="preserve">Eastern Europe </t>
  </si>
  <si>
    <t>Europe</t>
  </si>
  <si>
    <t>Middle East (Region)</t>
  </si>
  <si>
    <t>North Africa</t>
  </si>
  <si>
    <t>North America</t>
  </si>
  <si>
    <t xml:space="preserve">Pacific Islands </t>
  </si>
  <si>
    <t>South America</t>
  </si>
  <si>
    <t>South Asia</t>
  </si>
  <si>
    <t>Southeast Asia</t>
  </si>
  <si>
    <t xml:space="preserve">Sub-Saharan Africa (Region) </t>
  </si>
  <si>
    <t>Western Europe</t>
  </si>
  <si>
    <t>Western Hemisphere (Region)</t>
  </si>
  <si>
    <t>ASEAN-5</t>
  </si>
  <si>
    <t>Advanced economies</t>
  </si>
  <si>
    <t>Commonwealth of Independent States</t>
  </si>
  <si>
    <t>Emerging and Developing Asia</t>
  </si>
  <si>
    <t>Emerging and Developing Europe</t>
  </si>
  <si>
    <t>Emerging market and developing economies</t>
  </si>
  <si>
    <t>Euro area</t>
  </si>
  <si>
    <t>European Union</t>
  </si>
  <si>
    <t>Latin America and the Caribbean</t>
  </si>
  <si>
    <t>Major advanced economies (G7)</t>
  </si>
  <si>
    <t>Middle East and North Africa</t>
  </si>
  <si>
    <t>Middle East, North Africa, Afghanistan, and Pakistan</t>
  </si>
  <si>
    <t>Other advanced economies</t>
  </si>
  <si>
    <t>Sub-Saharan Africa</t>
  </si>
  <si>
    <t>World</t>
  </si>
  <si>
    <t>wafer</t>
  </si>
  <si>
    <t>COGS</t>
  </si>
  <si>
    <t>VC</t>
  </si>
  <si>
    <t>FC</t>
  </si>
  <si>
    <t>비용구분</t>
    <phoneticPr fontId="2" type="noConversion"/>
  </si>
  <si>
    <t>FC</t>
    <phoneticPr fontId="2" type="noConversion"/>
  </si>
  <si>
    <t>SG&amp;A</t>
  </si>
  <si>
    <t>당기</t>
  </si>
  <si>
    <t>전기</t>
  </si>
  <si>
    <t>88,960,889,352 </t>
  </si>
  <si>
    <t>15,081,420,444 </t>
  </si>
  <si>
    <t>13,139,434,872 </t>
  </si>
  <si>
    <t>45,479,791,491 </t>
  </si>
  <si>
    <t>1,573,382,159 </t>
  </si>
  <si>
    <t>14,156,564,814 </t>
  </si>
  <si>
    <t>2,102,583,958 </t>
  </si>
  <si>
    <t>4,170,864,155 </t>
  </si>
  <si>
    <t>355,197,085 </t>
  </si>
  <si>
    <t>993,029,850 </t>
  </si>
  <si>
    <t>유동성이 많아 자산가치 극대화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</si>
</sst>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41" formatCode="_-* #,##0_-;\-* #,##0_-;_-* &quot;-&quot;_-;_-@_-"/>
    <numFmt numFmtId="44" formatCode="_-&quot;₩&quot;* #,##0.00_-;\-&quot;₩&quot;* #,##0.00_-;_-&quot;₩&quot;* &quot;-&quot;??_-;_-@_-"/>
    <numFmt numFmtId="43" formatCode="_-* #,##0.00_-;\-* #,##0.00_-;_-* &quot;-&quot;??_-;_-@_-"/>
    <numFmt numFmtId="164" formatCode="0.0%"/>
    <numFmt numFmtId="165" formatCode="#,###;\(#,###\);\-"/>
    <numFmt numFmtId="166" formatCode="_-* #,##0.00_-;\-* #,##0.00_-;_-* &quot;-&quot;_-;_-@_-"/>
    <numFmt numFmtId="167" formatCode="_(* #,##0_);_(* \(#,##0\);_(* &quot;-&quot;_);_(@_)"/>
    <numFmt numFmtId="168" formatCode="0.0%;\(0.0\)%"/>
    <numFmt numFmtId="169" formatCode="0.00_);\(0.00\)"/>
    <numFmt numFmtId="170" formatCode="#,##0;\(#,##0\);\-"/>
    <numFmt numFmtId="171" formatCode="0.0%_);\(0.0%\)"/>
    <numFmt numFmtId="172" formatCode="#,##0.00;\(#,##0.00\);\-"/>
    <numFmt numFmtId="173" formatCode="0.00%_);\(0.00%\)"/>
    <numFmt numFmtId="174" formatCode="#0.0%;\(#0.0%\);&quot;-&quot;"/>
    <numFmt numFmtId="175" formatCode="#&quot;.&quot;##"/>
    <numFmt numFmtId="176" formatCode="&quot;₩&quot;#,##0.00;[Red]&quot;₩&quot;\-#,##0.00"/>
    <numFmt numFmtId="177" formatCode="&quot;₩&quot;#,##0;[Red]&quot;₩&quot;\-#,##0"/>
    <numFmt numFmtId="178" formatCode="&quot;₩&quot;#,##0.00;&quot;₩&quot;&quot;₩&quot;\-#,##0.00"/>
    <numFmt numFmtId="179" formatCode="#,##0.0"/>
    <numFmt numFmtId="180" formatCode="_ * #,##0.00_ ;_ * \-#,##0.00_ ;_ * &quot;-&quot;_ ;_ @_ "/>
    <numFmt numFmtId="181" formatCode="d\ mmm\ yy"/>
    <numFmt numFmtId="182" formatCode="_ * #,##0.00_ ;_ * \-#,##0.00_ ;_ * &quot;-&quot;??_ ;_ @_ "/>
    <numFmt numFmtId="183" formatCode="0.0%_;"/>
    <numFmt numFmtId="184" formatCode="_-[$€]* #,##0.00_-;\-[$€]* #,##0.00_-;_-[$€]* &quot;-&quot;??_-;_-@_-"/>
    <numFmt numFmtId="185" formatCode="_-* #,##0.0000_-;\-* #,##0.0000_-;_-* &quot;-&quot;_-;_-@_-"/>
    <numFmt numFmtId="186" formatCode="0.000%"/>
    <numFmt numFmtId="187" formatCode="#,##0.00&quot;x&quot;;\(#,##0.00&quot;x&quot;;\-\)"/>
  </numFmts>
  <fonts count="131">
    <font>
      <sz val="11"/>
      <color theme="1"/>
      <name val="Calibri"/>
      <family val="2"/>
      <charset val="129"/>
      <scheme val="minor"/>
    </font>
    <font>
      <sz val="11"/>
      <color theme="1"/>
      <name val="Calibri"/>
      <family val="2"/>
      <charset val="129"/>
      <scheme val="minor"/>
    </font>
    <font>
      <sz val="8"/>
      <name val="Calibri"/>
      <family val="2"/>
      <charset val="129"/>
      <scheme val="minor"/>
    </font>
    <font>
      <b/>
      <sz val="12"/>
      <color rgb="FF000000"/>
      <name val="바탕"/>
      <family val="1"/>
      <charset val="129"/>
    </font>
    <font>
      <sz val="10"/>
      <color theme="1"/>
      <name val="Calibri"/>
      <family val="2"/>
      <charset val="129"/>
      <scheme val="minor"/>
    </font>
    <font>
      <sz val="11"/>
      <color rgb="FF000000"/>
      <name val="굴림"/>
      <family val="3"/>
      <charset val="129"/>
    </font>
    <font>
      <b/>
      <sz val="11"/>
      <color rgb="FF000000"/>
      <name val="굴림"/>
      <family val="3"/>
      <charset val="129"/>
    </font>
    <font>
      <sz val="12"/>
      <color rgb="FF000000"/>
      <name val="바탕"/>
      <family val="1"/>
      <charset val="129"/>
    </font>
    <font>
      <sz val="10"/>
      <color rgb="FF000000"/>
      <name val="굴림"/>
      <family val="3"/>
      <charset val="129"/>
    </font>
    <font>
      <b/>
      <sz val="10"/>
      <color rgb="FF000000"/>
      <name val="굴림"/>
      <family val="3"/>
      <charset val="129"/>
    </font>
    <font>
      <b/>
      <sz val="10"/>
      <color rgb="FF000000"/>
      <name val="바탕"/>
      <family val="1"/>
      <charset val="129"/>
    </font>
    <font>
      <b/>
      <sz val="18"/>
      <color rgb="FF0000FF"/>
      <name val="바탕"/>
      <family val="1"/>
      <charset val="129"/>
    </font>
    <font>
      <b/>
      <sz val="14"/>
      <color rgb="FF000000"/>
      <name val="굴림"/>
      <family val="3"/>
      <charset val="129"/>
    </font>
    <font>
      <sz val="14"/>
      <color rgb="FF000000"/>
      <name val="바탕"/>
      <family val="1"/>
      <charset val="129"/>
    </font>
    <font>
      <sz val="9"/>
      <color theme="1"/>
      <name val="Calibri"/>
      <family val="2"/>
      <charset val="129"/>
      <scheme val="minor"/>
    </font>
    <font>
      <sz val="9"/>
      <color theme="1"/>
      <name val="Cambria"/>
      <family val="3"/>
      <charset val="129"/>
      <scheme val="major"/>
    </font>
    <font>
      <sz val="11"/>
      <color theme="0"/>
      <name val="Calibri"/>
      <family val="2"/>
      <charset val="129"/>
      <scheme val="minor"/>
    </font>
    <font>
      <sz val="10"/>
      <name val="Verdana"/>
      <family val="2"/>
    </font>
    <font>
      <sz val="10"/>
      <color theme="0"/>
      <name val="Verdana"/>
      <family val="2"/>
    </font>
    <font>
      <sz val="10"/>
      <color theme="0"/>
      <name val="돋움"/>
      <family val="3"/>
      <charset val="129"/>
    </font>
    <font>
      <sz val="9"/>
      <color theme="1"/>
      <name val="Arial"/>
      <family val="2"/>
    </font>
    <font>
      <b/>
      <sz val="10"/>
      <color theme="0"/>
      <name val="Verdana"/>
      <family val="2"/>
    </font>
    <font>
      <sz val="10"/>
      <color theme="1"/>
      <name val="Verdana"/>
      <family val="2"/>
    </font>
    <font>
      <b/>
      <sz val="10"/>
      <color theme="1"/>
      <name val="Verdana"/>
      <family val="2"/>
    </font>
    <font>
      <b/>
      <sz val="10"/>
      <color theme="1"/>
      <name val="돋움"/>
      <family val="3"/>
      <charset val="129"/>
    </font>
    <font>
      <b/>
      <sz val="10"/>
      <name val="돋움"/>
      <family val="3"/>
      <charset val="129"/>
    </font>
    <font>
      <i/>
      <sz val="10"/>
      <color theme="1"/>
      <name val="Verdana"/>
      <family val="2"/>
    </font>
    <font>
      <b/>
      <sz val="12"/>
      <color theme="0"/>
      <name val="Verdana"/>
      <family val="2"/>
    </font>
    <font>
      <sz val="11"/>
      <color theme="1"/>
      <name val="Verdana"/>
      <family val="2"/>
    </font>
    <font>
      <i/>
      <sz val="10"/>
      <color theme="1"/>
      <name val="돋움"/>
      <family val="3"/>
      <charset val="129"/>
    </font>
    <font>
      <i/>
      <sz val="10"/>
      <color indexed="8"/>
      <name val="Verdana"/>
      <family val="2"/>
    </font>
    <font>
      <b/>
      <sz val="10"/>
      <color rgb="FFFF0000"/>
      <name val="Verdana"/>
      <family val="2"/>
    </font>
    <font>
      <i/>
      <sz val="10"/>
      <color rgb="FFFF0000"/>
      <name val="Verdana"/>
      <family val="2"/>
    </font>
    <font>
      <b/>
      <sz val="11"/>
      <color theme="0"/>
      <name val="Verdana"/>
      <family val="2"/>
    </font>
    <font>
      <sz val="10"/>
      <name val="바탕체"/>
      <family val="1"/>
      <charset val="129"/>
    </font>
    <font>
      <sz val="12"/>
      <name val="돋움체"/>
      <family val="3"/>
      <charset val="129"/>
    </font>
    <font>
      <sz val="11"/>
      <color theme="1"/>
      <name val="Calibri"/>
      <family val="3"/>
      <charset val="129"/>
      <scheme val="minor"/>
    </font>
    <font>
      <sz val="11"/>
      <color theme="0"/>
      <name val="Calibri"/>
      <family val="3"/>
      <charset val="129"/>
      <scheme val="minor"/>
    </font>
    <font>
      <sz val="12"/>
      <name val="¹ÙÅÁÃ¼"/>
      <family val="3"/>
      <charset val="129"/>
    </font>
    <font>
      <sz val="12"/>
      <name val="¹UAAA¼"/>
      <family val="1"/>
      <charset val="129"/>
    </font>
    <font>
      <sz val="12"/>
      <name val="바탕체"/>
      <family val="1"/>
      <charset val="129"/>
    </font>
    <font>
      <sz val="10"/>
      <name val="±¼¸²Ã¼"/>
      <family val="3"/>
      <charset val="129"/>
    </font>
    <font>
      <sz val="10"/>
      <name val="±¼¸²A¼"/>
      <family val="3"/>
      <charset val="129"/>
    </font>
    <font>
      <sz val="6"/>
      <name val="Arial"/>
      <family val="2"/>
    </font>
    <font>
      <sz val="10"/>
      <name val="Arial"/>
      <family val="2"/>
    </font>
    <font>
      <sz val="11"/>
      <name val="바탕체"/>
      <family val="1"/>
      <charset val="129"/>
    </font>
    <font>
      <sz val="11"/>
      <name val="돋움"/>
      <family val="3"/>
      <charset val="129"/>
    </font>
    <font>
      <u/>
      <sz val="7.5"/>
      <color indexed="36"/>
      <name val="Arial"/>
      <family val="2"/>
    </font>
    <font>
      <u/>
      <sz val="10"/>
      <color indexed="12"/>
      <name val="Arial"/>
      <family val="2"/>
    </font>
    <font>
      <sz val="1"/>
      <color indexed="9"/>
      <name val="Symbol"/>
      <family val="1"/>
      <charset val="2"/>
    </font>
    <font>
      <sz val="10"/>
      <name val="Times New Roman"/>
      <family val="1"/>
    </font>
    <font>
      <sz val="11"/>
      <color rgb="FFFF0000"/>
      <name val="Calibri"/>
      <family val="3"/>
      <charset val="129"/>
      <scheme val="minor"/>
    </font>
    <font>
      <b/>
      <sz val="11"/>
      <color rgb="FFFA7D00"/>
      <name val="Calibri"/>
      <family val="3"/>
      <charset val="129"/>
      <scheme val="minor"/>
    </font>
    <font>
      <sz val="10"/>
      <name val="PragmaticaCTT"/>
      <family val="1"/>
    </font>
    <font>
      <sz val="11"/>
      <color rgb="FF9C0006"/>
      <name val="Calibri"/>
      <family val="3"/>
      <charset val="129"/>
      <scheme val="minor"/>
    </font>
    <font>
      <sz val="11"/>
      <color theme="1"/>
      <name val="Calibri"/>
      <family val="2"/>
      <scheme val="minor"/>
    </font>
    <font>
      <b/>
      <i/>
      <sz val="10"/>
      <name val="Arial"/>
      <family val="2"/>
    </font>
    <font>
      <sz val="10"/>
      <color theme="1"/>
      <name val="맑은 고딕"/>
      <family val="2"/>
      <charset val="129"/>
    </font>
    <font>
      <sz val="11"/>
      <color theme="1"/>
      <name val="나눔고딕"/>
      <family val="2"/>
      <charset val="129"/>
    </font>
    <font>
      <sz val="11"/>
      <color indexed="8"/>
      <name val="Calibri"/>
      <family val="2"/>
      <scheme val="minor"/>
    </font>
    <font>
      <sz val="11"/>
      <color rgb="FF9C6500"/>
      <name val="Calibri"/>
      <family val="3"/>
      <charset val="129"/>
      <scheme val="minor"/>
    </font>
    <font>
      <i/>
      <sz val="11"/>
      <color rgb="FF7F7F7F"/>
      <name val="Calibri"/>
      <family val="3"/>
      <charset val="129"/>
      <scheme val="minor"/>
    </font>
    <font>
      <b/>
      <sz val="11"/>
      <color theme="0"/>
      <name val="Calibri"/>
      <family val="3"/>
      <charset val="129"/>
      <scheme val="minor"/>
    </font>
    <font>
      <sz val="9"/>
      <color indexed="8"/>
      <name val="굴림"/>
      <family val="3"/>
      <charset val="129"/>
    </font>
    <font>
      <sz val="11"/>
      <color indexed="8"/>
      <name val="맑은 고딕"/>
      <family val="3"/>
      <charset val="129"/>
    </font>
    <font>
      <sz val="10"/>
      <name val="굴림"/>
      <family val="3"/>
      <charset val="129"/>
    </font>
    <font>
      <sz val="9"/>
      <color theme="1"/>
      <name val="맑은 고딕"/>
      <family val="2"/>
      <charset val="129"/>
    </font>
    <font>
      <sz val="11"/>
      <name val="굴림"/>
      <family val="3"/>
      <charset val="129"/>
    </font>
    <font>
      <sz val="10"/>
      <color theme="1"/>
      <name val="맑은 고딕"/>
      <family val="3"/>
      <charset val="129"/>
    </font>
    <font>
      <sz val="11"/>
      <color rgb="FFFA7D00"/>
      <name val="Calibri"/>
      <family val="3"/>
      <charset val="129"/>
      <scheme val="minor"/>
    </font>
    <font>
      <b/>
      <sz val="11"/>
      <color theme="1"/>
      <name val="Calibri"/>
      <family val="3"/>
      <charset val="129"/>
      <scheme val="minor"/>
    </font>
    <font>
      <sz val="11"/>
      <color rgb="FF3F3F76"/>
      <name val="Calibri"/>
      <family val="3"/>
      <charset val="129"/>
      <scheme val="minor"/>
    </font>
    <font>
      <b/>
      <sz val="15"/>
      <color theme="3"/>
      <name val="Calibri"/>
      <family val="3"/>
      <charset val="129"/>
      <scheme val="minor"/>
    </font>
    <font>
      <b/>
      <sz val="13"/>
      <color theme="3"/>
      <name val="Calibri"/>
      <family val="3"/>
      <charset val="129"/>
      <scheme val="minor"/>
    </font>
    <font>
      <b/>
      <sz val="11"/>
      <color theme="3"/>
      <name val="Calibri"/>
      <family val="3"/>
      <charset val="129"/>
      <scheme val="minor"/>
    </font>
    <font>
      <b/>
      <sz val="18"/>
      <color theme="3"/>
      <name val="Cambria"/>
      <family val="3"/>
      <charset val="129"/>
      <scheme val="major"/>
    </font>
    <font>
      <sz val="11"/>
      <color rgb="FF006100"/>
      <name val="Calibri"/>
      <family val="3"/>
      <charset val="129"/>
      <scheme val="minor"/>
    </font>
    <font>
      <b/>
      <sz val="11"/>
      <color rgb="FF3F3F3F"/>
      <name val="Calibri"/>
      <family val="3"/>
      <charset val="129"/>
      <scheme val="minor"/>
    </font>
    <font>
      <sz val="12"/>
      <color theme="3"/>
      <name val="Verdana"/>
      <family val="2"/>
    </font>
    <font>
      <sz val="9"/>
      <color indexed="8"/>
      <name val="Asia유치원B"/>
      <family val="1"/>
      <charset val="129"/>
    </font>
    <font>
      <sz val="11"/>
      <color theme="1"/>
      <name val="Calibri"/>
      <family val="2"/>
      <charset val="238"/>
      <scheme val="minor"/>
    </font>
    <font>
      <sz val="10"/>
      <color rgb="FF000000"/>
      <name val="Times New Roman"/>
      <family val="1"/>
    </font>
    <font>
      <sz val="10"/>
      <color indexed="64"/>
      <name val="Arial"/>
      <family val="2"/>
    </font>
    <font>
      <sz val="9"/>
      <color indexed="8"/>
      <name val="굴림체"/>
      <family val="3"/>
      <charset val="129"/>
    </font>
    <font>
      <sz val="10"/>
      <color theme="1"/>
      <name val="나눔고딕"/>
      <family val="2"/>
      <charset val="129"/>
    </font>
    <font>
      <sz val="9"/>
      <color theme="1"/>
      <name val="맑은 고딕"/>
      <family val="3"/>
      <charset val="129"/>
    </font>
    <font>
      <b/>
      <sz val="9"/>
      <color theme="1"/>
      <name val="맑은 고딕"/>
      <family val="3"/>
      <charset val="129"/>
    </font>
    <font>
      <sz val="11"/>
      <color theme="3" tint="0.39997558519241921"/>
      <name val="Calibri"/>
      <family val="2"/>
      <charset val="129"/>
      <scheme val="minor"/>
    </font>
    <font>
      <sz val="11"/>
      <color theme="3" tint="0.39997558519241921"/>
      <name val="Calibri"/>
      <family val="3"/>
      <charset val="129"/>
      <scheme val="minor"/>
    </font>
    <font>
      <b/>
      <sz val="11"/>
      <color theme="0" tint="-0.34998626667073579"/>
      <name val="Calibri"/>
      <family val="2"/>
      <charset val="129"/>
      <scheme val="minor"/>
    </font>
    <font>
      <sz val="11"/>
      <color theme="0" tint="-0.34998626667073579"/>
      <name val="Calibri"/>
      <family val="3"/>
      <charset val="129"/>
      <scheme val="minor"/>
    </font>
    <font>
      <sz val="11"/>
      <color theme="0" tint="-0.34998626667073579"/>
      <name val="Calibri"/>
      <family val="2"/>
      <charset val="129"/>
      <scheme val="minor"/>
    </font>
    <font>
      <sz val="11"/>
      <color theme="0"/>
      <name val="Calibri"/>
      <family val="2"/>
      <scheme val="minor"/>
    </font>
    <font>
      <b/>
      <sz val="11"/>
      <color theme="0"/>
      <name val="Calibri"/>
      <family val="2"/>
      <scheme val="minor"/>
    </font>
    <font>
      <sz val="11"/>
      <color theme="0" tint="-4.9989318521683403E-2"/>
      <name val="Calibri"/>
      <family val="2"/>
      <scheme val="minor"/>
    </font>
    <font>
      <b/>
      <sz val="10"/>
      <color theme="0"/>
      <name val="Arial"/>
      <family val="2"/>
    </font>
    <font>
      <sz val="10"/>
      <color theme="0" tint="-4.9989318521683403E-2"/>
      <name val="Arial"/>
      <family val="2"/>
    </font>
    <font>
      <b/>
      <sz val="11"/>
      <color theme="1"/>
      <name val="Calibri"/>
      <family val="2"/>
      <scheme val="minor"/>
    </font>
    <font>
      <sz val="11"/>
      <color rgb="FF0070C0"/>
      <name val="Calibri"/>
      <family val="2"/>
      <scheme val="minor"/>
    </font>
    <font>
      <b/>
      <sz val="11"/>
      <color rgb="FF0070C0"/>
      <name val="Calibri"/>
      <family val="2"/>
      <scheme val="minor"/>
    </font>
    <font>
      <b/>
      <sz val="9"/>
      <color indexed="81"/>
      <name val="Tahoma"/>
      <family val="2"/>
    </font>
    <font>
      <b/>
      <sz val="10"/>
      <color indexed="9"/>
      <name val="Arial"/>
      <family val="2"/>
    </font>
    <font>
      <sz val="10"/>
      <color indexed="8"/>
      <name val="Calibri"/>
      <family val="2"/>
      <scheme val="minor"/>
    </font>
    <font>
      <sz val="10"/>
      <color theme="1"/>
      <name val="Calibri"/>
      <family val="2"/>
      <scheme val="minor"/>
    </font>
    <font>
      <sz val="10"/>
      <color indexed="8"/>
      <name val="Arial"/>
      <family val="2"/>
    </font>
    <font>
      <sz val="10"/>
      <color rgb="FF0070C0"/>
      <name val="Calibri"/>
      <family val="2"/>
      <scheme val="minor"/>
    </font>
    <font>
      <b/>
      <sz val="10"/>
      <color rgb="FF0000FF"/>
      <name val="바탕"/>
      <family val="1"/>
      <charset val="129"/>
    </font>
    <font>
      <sz val="10"/>
      <color rgb="FFFF0000"/>
      <name val="굴림"/>
      <family val="3"/>
      <charset val="129"/>
    </font>
    <font>
      <sz val="10"/>
      <color theme="0"/>
      <name val="Calibri"/>
      <family val="2"/>
      <scheme val="minor"/>
    </font>
    <font>
      <sz val="10"/>
      <color rgb="FF000000"/>
      <name val="바탕"/>
      <family val="1"/>
      <charset val="129"/>
    </font>
    <font>
      <b/>
      <sz val="16"/>
      <color rgb="FF0000FF"/>
      <name val="바탕"/>
      <family val="1"/>
      <charset val="129"/>
    </font>
    <font>
      <sz val="11"/>
      <color rgb="FF000000"/>
      <name val="바탕"/>
      <family val="1"/>
      <charset val="129"/>
    </font>
    <font>
      <b/>
      <sz val="12"/>
      <color rgb="FF000000"/>
      <name val="굴림"/>
      <family val="3"/>
      <charset val="129"/>
    </font>
    <font>
      <b/>
      <sz val="9"/>
      <color indexed="81"/>
      <name val="Tahoma"/>
      <charset val="1"/>
    </font>
    <font>
      <sz val="10"/>
      <color rgb="FF000000"/>
      <name val="맑은 고딕"/>
      <family val="3"/>
      <charset val="129"/>
    </font>
    <font>
      <b/>
      <sz val="9"/>
      <color rgb="FF0000FF"/>
      <name val="맑은 고딕"/>
      <family val="3"/>
      <charset val="129"/>
    </font>
    <font>
      <b/>
      <sz val="9"/>
      <color rgb="FF000000"/>
      <name val="맑은 고딕"/>
      <family val="3"/>
      <charset val="129"/>
    </font>
    <font>
      <sz val="9"/>
      <color rgb="FF000000"/>
      <name val="맑은 고딕"/>
      <family val="3"/>
      <charset val="129"/>
    </font>
    <font>
      <b/>
      <sz val="9"/>
      <color theme="0"/>
      <name val="맑은 고딕"/>
      <family val="3"/>
      <charset val="129"/>
    </font>
    <font>
      <sz val="9"/>
      <color theme="3" tint="0.39997558519241921"/>
      <name val="맑은 고딕"/>
      <family val="3"/>
      <charset val="129"/>
    </font>
    <font>
      <b/>
      <sz val="9"/>
      <color theme="6" tint="-0.249977111117893"/>
      <name val="맑은 고딕"/>
      <family val="3"/>
      <charset val="129"/>
    </font>
    <font>
      <sz val="9"/>
      <color theme="6" tint="-0.499984740745262"/>
      <name val="맑은 고딕"/>
      <family val="3"/>
      <charset val="129"/>
    </font>
    <font>
      <sz val="9"/>
      <color theme="6" tint="-0.249977111117893"/>
      <name val="맑은 고딕"/>
      <family val="3"/>
      <charset val="129"/>
    </font>
    <font>
      <sz val="9"/>
      <color theme="3" tint="-0.249977111117893"/>
      <name val="맑은 고딕"/>
      <family val="3"/>
      <charset val="129"/>
    </font>
    <font>
      <b/>
      <sz val="9"/>
      <color theme="6"/>
      <name val="맑은 고딕"/>
      <family val="3"/>
      <charset val="129"/>
    </font>
    <font>
      <sz val="9"/>
      <color theme="6"/>
      <name val="맑은 고딕"/>
      <family val="3"/>
      <charset val="129"/>
    </font>
    <font>
      <b/>
      <sz val="10"/>
      <color theme="1"/>
      <name val="맑은 고딕"/>
      <family val="3"/>
      <charset val="129"/>
    </font>
    <font>
      <b/>
      <sz val="9"/>
      <color theme="1"/>
      <name val="Cambria"/>
      <family val="3"/>
      <charset val="129"/>
      <scheme val="major"/>
    </font>
    <font>
      <sz val="10"/>
      <color rgb="FFC00000"/>
      <name val="맑은 고딕"/>
      <family val="3"/>
      <charset val="129"/>
    </font>
    <font>
      <sz val="9"/>
      <color rgb="FF0070C0"/>
      <name val="맑은 고딕"/>
      <family val="3"/>
      <charset val="129"/>
    </font>
    <font>
      <b/>
      <sz val="9"/>
      <color rgb="FF0070C0"/>
      <name val="맑은 고딕"/>
      <family val="3"/>
      <charset val="129"/>
    </font>
  </fonts>
  <fills count="54">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CD4B6"/>
        <bgColor indexed="64"/>
      </patternFill>
    </fill>
    <fill>
      <patternFill patternType="solid">
        <fgColor rgb="FFE8E6DF"/>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tint="0.249977111117893"/>
        <bgColor indexed="64"/>
      </patternFill>
    </fill>
    <fill>
      <patternFill patternType="solid">
        <fgColor theme="1" tint="0.34998626667073579"/>
        <bgColor indexed="64"/>
      </patternFill>
    </fill>
    <fill>
      <patternFill patternType="solid">
        <fgColor theme="8" tint="-0.249977111117893"/>
        <bgColor indexed="64"/>
      </patternFill>
    </fill>
    <fill>
      <patternFill patternType="solid">
        <fgColor indexed="18"/>
      </patternFill>
    </fill>
    <fill>
      <patternFill patternType="solid">
        <fgColor theme="9"/>
        <bgColor indexed="64"/>
      </patternFill>
    </fill>
    <fill>
      <patternFill patternType="solid">
        <fgColor rgb="FFDCDCDC"/>
        <bgColor indexed="64"/>
      </patternFill>
    </fill>
    <fill>
      <patternFill patternType="solid">
        <fgColor theme="5" tint="0.79998168889431442"/>
        <bgColor indexed="64"/>
      </patternFill>
    </fill>
    <fill>
      <patternFill patternType="solid">
        <fgColor rgb="FFD7D7D7"/>
        <bgColor indexed="64"/>
      </patternFill>
    </fill>
  </fills>
  <borders count="75">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808080"/>
      </right>
      <top style="thin">
        <color rgb="FF000000"/>
      </top>
      <bottom style="thin">
        <color rgb="FF808080"/>
      </bottom>
      <diagonal/>
    </border>
    <border>
      <left style="thin">
        <color rgb="FF808080"/>
      </left>
      <right style="thin">
        <color rgb="FF808080"/>
      </right>
      <top style="thin">
        <color rgb="FF000000"/>
      </top>
      <bottom style="thin">
        <color rgb="FF808080"/>
      </bottom>
      <diagonal/>
    </border>
    <border>
      <left style="thin">
        <color rgb="FF808080"/>
      </left>
      <right/>
      <top style="thin">
        <color rgb="FF000000"/>
      </top>
      <bottom style="thin">
        <color rgb="FF808080"/>
      </bottom>
      <diagonal/>
    </border>
    <border>
      <left/>
      <right style="thin">
        <color rgb="FF808080"/>
      </right>
      <top style="thin">
        <color rgb="FF000000"/>
      </top>
      <bottom style="thin">
        <color rgb="FF808080"/>
      </bottom>
      <diagonal/>
    </border>
    <border>
      <left style="thin">
        <color rgb="FF000000"/>
      </left>
      <right style="thin">
        <color rgb="FF808080"/>
      </right>
      <top style="thin">
        <color rgb="FF808080"/>
      </top>
      <bottom style="thin">
        <color rgb="FF808080"/>
      </bottom>
      <diagonal/>
    </border>
    <border>
      <left style="thin">
        <color rgb="FF808080"/>
      </left>
      <right style="thin">
        <color rgb="FF000000"/>
      </right>
      <top style="thin">
        <color rgb="FF808080"/>
      </top>
      <bottom style="thin">
        <color rgb="FF808080"/>
      </bottom>
      <diagonal/>
    </border>
    <border>
      <left style="thin">
        <color rgb="FF000000"/>
      </left>
      <right style="thin">
        <color rgb="FF808080"/>
      </right>
      <top style="thin">
        <color rgb="FF808080"/>
      </top>
      <bottom style="thin">
        <color rgb="FF000000"/>
      </bottom>
      <diagonal/>
    </border>
    <border>
      <left style="thin">
        <color rgb="FF808080"/>
      </left>
      <right style="thin">
        <color rgb="FF808080"/>
      </right>
      <top style="thin">
        <color rgb="FF808080"/>
      </top>
      <bottom style="thin">
        <color rgb="FF000000"/>
      </bottom>
      <diagonal/>
    </border>
    <border>
      <left style="thin">
        <color rgb="FF808080"/>
      </left>
      <right style="thin">
        <color rgb="FF000000"/>
      </right>
      <top style="thin">
        <color rgb="FF808080"/>
      </top>
      <bottom style="thin">
        <color rgb="FF000000"/>
      </bottom>
      <diagonal/>
    </border>
    <border>
      <left style="thin">
        <color rgb="FF808080"/>
      </left>
      <right style="thin">
        <color rgb="FF808080"/>
      </right>
      <top style="thin">
        <color rgb="FF808080"/>
      </top>
      <bottom/>
      <diagonal/>
    </border>
    <border>
      <left style="thin">
        <color rgb="FF808080"/>
      </left>
      <right style="thin">
        <color rgb="FF808080"/>
      </right>
      <top/>
      <bottom style="thin">
        <color rgb="FF808080"/>
      </bottom>
      <diagonal/>
    </border>
    <border>
      <left style="thin">
        <color rgb="FF000000"/>
      </left>
      <right style="thin">
        <color rgb="FF808080"/>
      </right>
      <top style="thin">
        <color rgb="FF808080"/>
      </top>
      <bottom/>
      <diagonal/>
    </border>
    <border>
      <left style="thin">
        <color rgb="FF808080"/>
      </left>
      <right style="thin">
        <color rgb="FF000000"/>
      </right>
      <top style="thin">
        <color rgb="FF808080"/>
      </top>
      <bottom/>
      <diagonal/>
    </border>
    <border>
      <left style="thin">
        <color rgb="FF000000"/>
      </left>
      <right style="thin">
        <color rgb="FF808080"/>
      </right>
      <top/>
      <bottom style="thin">
        <color rgb="FF808080"/>
      </bottom>
      <diagonal/>
    </border>
    <border>
      <left style="thin">
        <color rgb="FF808080"/>
      </left>
      <right style="thin">
        <color rgb="FF000000"/>
      </right>
      <top/>
      <bottom style="thin">
        <color rgb="FF808080"/>
      </bottom>
      <diagonal/>
    </border>
    <border>
      <left style="thin">
        <color rgb="FF808080"/>
      </left>
      <right style="thin">
        <color rgb="FF000000"/>
      </right>
      <top style="thin">
        <color rgb="FF000000"/>
      </top>
      <bottom style="thin">
        <color rgb="FF808080"/>
      </bottom>
      <diagonal/>
    </border>
    <border>
      <left/>
      <right style="thin">
        <color rgb="FF000000"/>
      </right>
      <top style="thin">
        <color rgb="FF000000"/>
      </top>
      <bottom style="thin">
        <color rgb="FF808080"/>
      </bottom>
      <diagonal/>
    </border>
    <border>
      <left style="thin">
        <color rgb="FF000000"/>
      </left>
      <right style="thin">
        <color rgb="FF808080"/>
      </right>
      <top style="thin">
        <color rgb="FF000000"/>
      </top>
      <bottom/>
      <diagonal/>
    </border>
    <border>
      <left style="thin">
        <color rgb="FF808080"/>
      </left>
      <right style="thin">
        <color rgb="FF808080"/>
      </right>
      <top style="thin">
        <color rgb="FF000000"/>
      </top>
      <bottom/>
      <diagonal/>
    </border>
    <border>
      <left style="thin">
        <color rgb="FF808080"/>
      </left>
      <right style="thin">
        <color rgb="FF000000"/>
      </right>
      <top style="thin">
        <color rgb="FF000000"/>
      </top>
      <bottom/>
      <diagonal/>
    </border>
    <border>
      <left/>
      <right/>
      <top/>
      <bottom style="thin">
        <color auto="1"/>
      </bottom>
      <diagonal/>
    </border>
    <border>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000000"/>
      </left>
      <right/>
      <top style="thin">
        <color rgb="FF000000"/>
      </top>
      <bottom/>
      <diagonal/>
    </border>
    <border>
      <left/>
      <right style="thin">
        <color rgb="FF808080"/>
      </right>
      <top style="thin">
        <color rgb="FF000000"/>
      </top>
      <bottom/>
      <diagonal/>
    </border>
    <border>
      <left/>
      <right/>
      <top style="thin">
        <color rgb="FF000000"/>
      </top>
      <bottom style="thin">
        <color rgb="FF808080"/>
      </bottom>
      <diagonal/>
    </border>
    <border>
      <left style="thin">
        <color rgb="FF000000"/>
      </left>
      <right/>
      <top/>
      <bottom style="thin">
        <color rgb="FF808080"/>
      </bottom>
      <diagonal/>
    </border>
    <border>
      <left style="thin">
        <color rgb="FF000000"/>
      </left>
      <right/>
      <top style="thin">
        <color rgb="FF808080"/>
      </top>
      <bottom style="thin">
        <color rgb="FF808080"/>
      </bottom>
      <diagonal/>
    </border>
    <border>
      <left style="thin">
        <color rgb="FF000000"/>
      </left>
      <right style="thin">
        <color rgb="FF808080"/>
      </right>
      <top/>
      <bottom/>
      <diagonal/>
    </border>
    <border>
      <left style="thin">
        <color rgb="FF000000"/>
      </left>
      <right/>
      <top style="thin">
        <color rgb="FF808080"/>
      </top>
      <bottom style="thin">
        <color rgb="FF000000"/>
      </bottom>
      <diagonal/>
    </border>
    <border>
      <left/>
      <right style="thin">
        <color rgb="FF808080"/>
      </right>
      <top style="thin">
        <color rgb="FF808080"/>
      </top>
      <bottom style="thin">
        <color rgb="FF000000"/>
      </bottom>
      <diagonal/>
    </border>
    <border>
      <left style="thin">
        <color rgb="FF000000"/>
      </left>
      <right/>
      <top style="thin">
        <color rgb="FF000000"/>
      </top>
      <bottom style="thin">
        <color rgb="FF808080"/>
      </bottom>
      <diagonal/>
    </border>
    <border>
      <left/>
      <right style="thin">
        <color rgb="FF808080"/>
      </right>
      <top/>
      <bottom/>
      <diagonal/>
    </border>
    <border>
      <left style="thin">
        <color rgb="FF000000"/>
      </left>
      <right/>
      <top/>
      <bottom/>
      <diagonal/>
    </border>
    <border>
      <left/>
      <right style="thin">
        <color rgb="FF000000"/>
      </right>
      <top style="thin">
        <color rgb="FF808080"/>
      </top>
      <bottom style="thin">
        <color rgb="FF808080"/>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tted">
        <color theme="9"/>
      </left>
      <right style="dotted">
        <color theme="9"/>
      </right>
      <top style="dotted">
        <color theme="9"/>
      </top>
      <bottom style="dotted">
        <color theme="9"/>
      </bottom>
      <diagonal/>
    </border>
    <border>
      <left/>
      <right/>
      <top/>
      <bottom style="thin">
        <color theme="3" tint="0.39994506668294322"/>
      </bottom>
      <diagonal/>
    </border>
    <border>
      <left/>
      <right/>
      <top/>
      <bottom style="medium">
        <color rgb="FFBFBFBF"/>
      </bottom>
      <diagonal/>
    </border>
    <border>
      <left/>
      <right/>
      <top/>
      <bottom style="thin">
        <color theme="8"/>
      </bottom>
      <diagonal/>
    </border>
    <border>
      <left/>
      <right/>
      <top style="thin">
        <color auto="1"/>
      </top>
      <bottom/>
      <diagonal/>
    </border>
    <border>
      <left style="thin">
        <color theme="8"/>
      </left>
      <right/>
      <top style="thin">
        <color theme="8"/>
      </top>
      <bottom style="thin">
        <color theme="8"/>
      </bottom>
      <diagonal/>
    </border>
    <border>
      <left/>
      <right/>
      <top style="thin">
        <color theme="8"/>
      </top>
      <bottom style="thin">
        <color theme="8"/>
      </bottom>
      <diagonal/>
    </border>
    <border>
      <left/>
      <right style="thin">
        <color theme="8"/>
      </right>
      <top style="thin">
        <color theme="8"/>
      </top>
      <bottom style="thin">
        <color theme="8"/>
      </bottom>
      <diagonal/>
    </border>
    <border>
      <left/>
      <right style="hair">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right/>
      <top/>
      <bottom style="thick">
        <color theme="3" tint="-0.24994659260841701"/>
      </bottom>
      <diagonal/>
    </border>
    <border>
      <left/>
      <right style="hair">
        <color indexed="64"/>
      </right>
      <top/>
      <bottom style="thick">
        <color theme="3" tint="-0.2499465926084170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auto="1"/>
      </top>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right/>
      <top/>
      <bottom style="thin">
        <color rgb="FF808080"/>
      </bottom>
      <diagonal/>
    </border>
    <border>
      <left/>
      <right/>
      <top/>
      <bottom style="thin">
        <color rgb="FF000000"/>
      </bottom>
      <diagonal/>
    </border>
    <border>
      <left style="thin">
        <color rgb="FF808080"/>
      </left>
      <right style="thin">
        <color rgb="FF808080"/>
      </right>
      <top/>
      <bottom/>
      <diagonal/>
    </border>
    <border>
      <left style="thin">
        <color rgb="FF000000"/>
      </left>
      <right style="thin">
        <color rgb="FF808080"/>
      </right>
      <top/>
      <bottom style="thin">
        <color rgb="FF000000"/>
      </bottom>
      <diagonal/>
    </border>
    <border>
      <left style="thin">
        <color rgb="FF808080"/>
      </left>
      <right style="thin">
        <color rgb="FF808080"/>
      </right>
      <top/>
      <bottom style="thin">
        <color rgb="FF000000"/>
      </bottom>
      <diagonal/>
    </border>
    <border>
      <left/>
      <right/>
      <top style="thin">
        <color rgb="FF808080"/>
      </top>
      <bottom style="thin">
        <color rgb="FF000000"/>
      </bottom>
      <diagonal/>
    </border>
  </borders>
  <cellStyleXfs count="274">
    <xf numFmtId="0" fontId="0" fillId="0" borderId="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0" fontId="17" fillId="36" borderId="49">
      <alignment horizontal="left" vertical="center" indent="1"/>
      <protection locked="0"/>
    </xf>
    <xf numFmtId="0" fontId="20" fillId="0" borderId="0">
      <alignment vertical="center"/>
    </xf>
    <xf numFmtId="0" fontId="1" fillId="0" borderId="0">
      <alignment vertical="center"/>
    </xf>
    <xf numFmtId="0" fontId="4" fillId="0" borderId="0">
      <alignment vertical="center"/>
    </xf>
    <xf numFmtId="0" fontId="1" fillId="0" borderId="0">
      <alignment vertical="center"/>
    </xf>
    <xf numFmtId="175" fontId="33" fillId="2" borderId="0">
      <alignment horizontal="left" vertical="center"/>
    </xf>
    <xf numFmtId="0" fontId="34" fillId="0" borderId="0"/>
    <xf numFmtId="44" fontId="35" fillId="0" borderId="0" applyFont="0" applyFill="0" applyBorder="0" applyAlignment="0" applyProtection="0"/>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6" borderId="0" applyNumberFormat="0" applyBorder="0" applyAlignment="0" applyProtection="0">
      <alignment vertical="center"/>
    </xf>
    <xf numFmtId="0" fontId="36" fillId="26"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9" borderId="0" applyNumberFormat="0" applyBorder="0" applyAlignment="0" applyProtection="0">
      <alignment vertical="center"/>
    </xf>
    <xf numFmtId="0" fontId="37" fillId="19"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7" borderId="0" applyNumberFormat="0" applyBorder="0" applyAlignment="0" applyProtection="0">
      <alignment vertical="center"/>
    </xf>
    <xf numFmtId="0" fontId="37" fillId="27"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176" fontId="38" fillId="0" borderId="0" applyFont="0" applyFill="0" applyBorder="0" applyAlignment="0" applyProtection="0"/>
    <xf numFmtId="0" fontId="39" fillId="0" borderId="0" applyFont="0" applyFill="0" applyBorder="0" applyAlignment="0" applyProtection="0"/>
    <xf numFmtId="177" fontId="38" fillId="0" borderId="0" applyFont="0" applyFill="0" applyBorder="0" applyAlignment="0" applyProtection="0"/>
    <xf numFmtId="0" fontId="39" fillId="0" borderId="0" applyFont="0" applyFill="0" applyBorder="0" applyAlignment="0" applyProtection="0"/>
    <xf numFmtId="0" fontId="38" fillId="0" borderId="0" applyFont="0" applyFill="0" applyBorder="0" applyAlignment="0" applyProtection="0"/>
    <xf numFmtId="0" fontId="39" fillId="0" borderId="0" applyFont="0" applyFill="0" applyBorder="0" applyAlignment="0" applyProtection="0"/>
    <xf numFmtId="178" fontId="40" fillId="0" borderId="0" applyFont="0" applyFill="0" applyBorder="0" applyAlignment="0" applyProtection="0"/>
    <xf numFmtId="0" fontId="39" fillId="0" borderId="0" applyFont="0" applyFill="0" applyBorder="0" applyAlignment="0" applyProtection="0"/>
    <xf numFmtId="0" fontId="38" fillId="0" borderId="0"/>
    <xf numFmtId="0" fontId="39" fillId="0" borderId="0"/>
    <xf numFmtId="0" fontId="38" fillId="0" borderId="0"/>
    <xf numFmtId="0" fontId="39" fillId="0" borderId="0"/>
    <xf numFmtId="0" fontId="38" fillId="0" borderId="0"/>
    <xf numFmtId="0" fontId="39" fillId="0" borderId="0"/>
    <xf numFmtId="0" fontId="41" fillId="0" borderId="0"/>
    <xf numFmtId="0" fontId="42" fillId="0" borderId="0"/>
    <xf numFmtId="0" fontId="41" fillId="0" borderId="0"/>
    <xf numFmtId="0" fontId="42" fillId="0" borderId="0"/>
    <xf numFmtId="0" fontId="41" fillId="0" borderId="0"/>
    <xf numFmtId="179" fontId="43" fillId="0" borderId="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80" fontId="45" fillId="0" borderId="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0" fillId="0" borderId="0"/>
    <xf numFmtId="181" fontId="17" fillId="36" borderId="49">
      <alignment horizontal="right" vertical="center"/>
      <protection locked="0"/>
    </xf>
    <xf numFmtId="0" fontId="4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9" fillId="0" borderId="0" applyAlignment="0"/>
    <xf numFmtId="0" fontId="1" fillId="0" borderId="0">
      <alignment vertical="center"/>
    </xf>
    <xf numFmtId="0" fontId="40" fillId="0" borderId="0"/>
    <xf numFmtId="0" fontId="50" fillId="0" borderId="0" applyFont="0" applyFill="0" applyBorder="0" applyAlignment="0" applyProtection="0">
      <alignment horizontal="centerContinuous"/>
    </xf>
    <xf numFmtId="0" fontId="50" fillId="0" borderId="0" applyFont="0" applyFill="0" applyBorder="0" applyAlignment="0" applyProtection="0">
      <alignment horizontal="centerContinuous"/>
    </xf>
    <xf numFmtId="0" fontId="50" fillId="0" borderId="0" applyFont="0" applyFill="0" applyBorder="0" applyAlignment="0" applyProtection="0">
      <alignment horizontal="centerContinuous"/>
    </xf>
    <xf numFmtId="0" fontId="50" fillId="0" borderId="0" applyFont="0" applyFill="0" applyBorder="0" applyAlignment="0" applyProtection="0">
      <alignment horizontal="centerContinuous"/>
    </xf>
    <xf numFmtId="10" fontId="43" fillId="0" borderId="0" applyFill="0" applyBorder="0" applyAlignment="0" applyProtection="0"/>
    <xf numFmtId="0" fontId="14" fillId="40" borderId="0" applyNumberFormat="0" applyFont="0" applyBorder="0" applyAlignment="0" applyProtection="0"/>
    <xf numFmtId="0" fontId="14" fillId="41" borderId="0" applyNumberFormat="0" applyFont="0" applyBorder="0" applyAlignment="0" applyProtection="0"/>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8" borderId="0" applyNumberFormat="0" applyBorder="0" applyAlignment="0" applyProtection="0">
      <alignment vertical="center"/>
    </xf>
    <xf numFmtId="0" fontId="37" fillId="28" borderId="0" applyNumberFormat="0" applyBorder="0" applyAlignment="0" applyProtection="0">
      <alignment vertical="center"/>
    </xf>
    <xf numFmtId="0" fontId="37" fillId="32" borderId="0" applyNumberFormat="0" applyBorder="0" applyAlignment="0" applyProtection="0">
      <alignment vertical="center"/>
    </xf>
    <xf numFmtId="0" fontId="37" fillId="32"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9" borderId="43" applyNumberFormat="0" applyAlignment="0" applyProtection="0">
      <alignment vertical="center"/>
    </xf>
    <xf numFmtId="0" fontId="52" fillId="9" borderId="43" applyNumberFormat="0" applyAlignment="0" applyProtection="0">
      <alignment vertical="center"/>
    </xf>
    <xf numFmtId="0" fontId="53" fillId="0" borderId="0"/>
    <xf numFmtId="0" fontId="54" fillId="6" borderId="0" applyNumberFormat="0" applyBorder="0" applyAlignment="0" applyProtection="0">
      <alignment vertical="center"/>
    </xf>
    <xf numFmtId="0" fontId="54" fillId="6" borderId="0" applyNumberFormat="0" applyBorder="0" applyAlignment="0" applyProtection="0">
      <alignment vertical="center"/>
    </xf>
    <xf numFmtId="0" fontId="36" fillId="11" borderId="47" applyNumberFormat="0" applyFont="0" applyAlignment="0" applyProtection="0">
      <alignment vertical="center"/>
    </xf>
    <xf numFmtId="0" fontId="1" fillId="11" borderId="47" applyNumberFormat="0" applyFont="0" applyAlignment="0" applyProtection="0">
      <alignment vertical="center"/>
    </xf>
    <xf numFmtId="0" fontId="1" fillId="11" borderId="47" applyNumberFormat="0" applyFont="0" applyAlignment="0" applyProtection="0">
      <alignment vertical="center"/>
    </xf>
    <xf numFmtId="0" fontId="36" fillId="11" borderId="47" applyNumberFormat="0" applyFont="0" applyAlignment="0" applyProtection="0">
      <alignment vertical="center"/>
    </xf>
    <xf numFmtId="9" fontId="1" fillId="0" borderId="0" applyFont="0" applyFill="0" applyBorder="0" applyAlignment="0" applyProtection="0">
      <alignment vertical="center"/>
    </xf>
    <xf numFmtId="9" fontId="44" fillId="0" borderId="0" applyFont="0" applyFill="0" applyBorder="0" applyAlignment="0" applyProtection="0"/>
    <xf numFmtId="9" fontId="44" fillId="0" borderId="0" applyFont="0" applyFill="0" applyBorder="0" applyAlignment="0" applyProtection="0"/>
    <xf numFmtId="9" fontId="55" fillId="0" borderId="0" applyFont="0" applyFill="0" applyBorder="0" applyAlignment="0" applyProtection="0">
      <alignment vertical="center"/>
    </xf>
    <xf numFmtId="9" fontId="46"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56" fillId="0" borderId="0" applyFont="0" applyFill="0" applyBorder="0" applyAlignment="0" applyProtection="0"/>
    <xf numFmtId="9" fontId="36"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57"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0" fillId="0" borderId="0" applyFont="0" applyFill="0" applyBorder="0" applyAlignment="0" applyProtection="0">
      <alignment vertical="center"/>
    </xf>
    <xf numFmtId="9" fontId="55" fillId="0" borderId="0" applyFont="0" applyFill="0" applyBorder="0" applyAlignment="0" applyProtection="0">
      <alignment vertical="center"/>
    </xf>
    <xf numFmtId="9" fontId="44" fillId="0" borderId="0" applyFont="0" applyFill="0" applyBorder="0" applyAlignment="0" applyProtection="0"/>
    <xf numFmtId="9" fontId="58" fillId="0" borderId="0" applyFont="0" applyFill="0" applyBorder="0" applyAlignment="0" applyProtection="0">
      <alignment vertical="center"/>
    </xf>
    <xf numFmtId="9" fontId="59" fillId="0" borderId="0" applyFont="0" applyFill="0" applyBorder="0" applyAlignment="0" applyProtection="0">
      <alignment vertical="center"/>
    </xf>
    <xf numFmtId="9" fontId="46" fillId="0" borderId="0" applyFont="0" applyFill="0" applyBorder="0" applyAlignment="0" applyProtection="0"/>
    <xf numFmtId="0" fontId="60" fillId="7" borderId="0" applyNumberFormat="0" applyBorder="0" applyAlignment="0" applyProtection="0">
      <alignment vertical="center"/>
    </xf>
    <xf numFmtId="0" fontId="60" fillId="7" borderId="0" applyNumberFormat="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10" borderId="46" applyNumberFormat="0" applyAlignment="0" applyProtection="0">
      <alignment vertical="center"/>
    </xf>
    <xf numFmtId="0" fontId="62" fillId="10" borderId="46" applyNumberFormat="0" applyAlignment="0" applyProtection="0">
      <alignment vertical="center"/>
    </xf>
    <xf numFmtId="41" fontId="1" fillId="0" borderId="0" applyFont="0" applyFill="0" applyBorder="0" applyAlignment="0" applyProtection="0">
      <alignment vertical="center"/>
    </xf>
    <xf numFmtId="41" fontId="46" fillId="0" borderId="0" applyFont="0" applyFill="0" applyBorder="0" applyAlignment="0" applyProtection="0"/>
    <xf numFmtId="167" fontId="44" fillId="0" borderId="0" applyFont="0" applyFill="0" applyBorder="0" applyAlignment="0" applyProtection="0"/>
    <xf numFmtId="41" fontId="63" fillId="0" borderId="0" applyFont="0" applyFill="0" applyBorder="0" applyAlignment="0" applyProtection="0"/>
    <xf numFmtId="41" fontId="64" fillId="0" borderId="0" applyFont="0" applyFill="0" applyBorder="0" applyAlignment="0" applyProtection="0">
      <alignment vertical="center"/>
    </xf>
    <xf numFmtId="41" fontId="65" fillId="0" borderId="0" applyFont="0" applyFill="0" applyBorder="0" applyAlignment="0" applyProtection="0">
      <alignment vertical="center"/>
    </xf>
    <xf numFmtId="182" fontId="40" fillId="0" borderId="0" applyFont="0" applyFill="0" applyBorder="0" applyAlignment="0" applyProtection="0"/>
    <xf numFmtId="41" fontId="36" fillId="0" borderId="0" applyFont="0" applyFill="0" applyBorder="0" applyAlignment="0" applyProtection="0">
      <alignment vertical="center"/>
    </xf>
    <xf numFmtId="41" fontId="46" fillId="0" borderId="0" applyFont="0" applyFill="0" applyBorder="0" applyAlignment="0" applyProtection="0">
      <alignment vertical="center"/>
    </xf>
    <xf numFmtId="41" fontId="55"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46" fillId="0" borderId="0" applyFont="0" applyFill="0" applyBorder="0" applyAlignment="0" applyProtection="0">
      <alignment vertical="center"/>
    </xf>
    <xf numFmtId="41" fontId="66" fillId="0" borderId="0" applyFont="0" applyFill="0" applyBorder="0" applyAlignment="0" applyProtection="0">
      <alignment vertical="center"/>
    </xf>
    <xf numFmtId="41" fontId="36" fillId="0" borderId="0" applyFont="0" applyFill="0" applyBorder="0" applyAlignment="0" applyProtection="0">
      <alignment vertical="center"/>
    </xf>
    <xf numFmtId="41" fontId="55" fillId="0" borderId="0" applyFont="0" applyFill="0" applyBorder="0" applyAlignment="0" applyProtection="0">
      <alignment vertical="center"/>
    </xf>
    <xf numFmtId="182" fontId="40" fillId="0" borderId="0" applyFont="0" applyFill="0" applyBorder="0" applyAlignment="0" applyProtection="0"/>
    <xf numFmtId="41" fontId="67" fillId="0" borderId="0" applyFont="0" applyFill="0" applyBorder="0" applyAlignment="0" applyProtection="0">
      <alignment vertical="center"/>
    </xf>
    <xf numFmtId="41" fontId="68"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58"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55" fillId="0" borderId="0" applyFont="0" applyFill="0" applyBorder="0" applyAlignment="0" applyProtection="0">
      <alignment vertical="center"/>
    </xf>
    <xf numFmtId="41" fontId="1" fillId="0" borderId="0" applyFont="0" applyFill="0" applyBorder="0" applyAlignment="0" applyProtection="0">
      <alignment vertical="center"/>
    </xf>
    <xf numFmtId="0" fontId="69" fillId="0" borderId="45" applyNumberFormat="0" applyFill="0" applyAlignment="0" applyProtection="0">
      <alignment vertical="center"/>
    </xf>
    <xf numFmtId="0" fontId="69" fillId="0" borderId="45" applyNumberFormat="0" applyFill="0" applyAlignment="0" applyProtection="0">
      <alignment vertical="center"/>
    </xf>
    <xf numFmtId="0" fontId="70" fillId="0" borderId="48" applyNumberFormat="0" applyFill="0" applyAlignment="0" applyProtection="0">
      <alignment vertical="center"/>
    </xf>
    <xf numFmtId="0" fontId="70" fillId="0" borderId="48" applyNumberFormat="0" applyFill="0" applyAlignment="0" applyProtection="0">
      <alignment vertical="center"/>
    </xf>
    <xf numFmtId="0" fontId="71" fillId="8" borderId="43" applyNumberFormat="0" applyAlignment="0" applyProtection="0">
      <alignment vertical="center"/>
    </xf>
    <xf numFmtId="0" fontId="71" fillId="8" borderId="43" applyNumberFormat="0" applyAlignment="0" applyProtection="0">
      <alignment vertical="center"/>
    </xf>
    <xf numFmtId="0" fontId="72" fillId="0" borderId="40" applyNumberFormat="0" applyFill="0" applyAlignment="0" applyProtection="0">
      <alignment vertical="center"/>
    </xf>
    <xf numFmtId="0" fontId="72" fillId="0" borderId="40" applyNumberFormat="0" applyFill="0" applyAlignment="0" applyProtection="0">
      <alignment vertical="center"/>
    </xf>
    <xf numFmtId="0" fontId="73" fillId="0" borderId="41" applyNumberFormat="0" applyFill="0" applyAlignment="0" applyProtection="0">
      <alignment vertical="center"/>
    </xf>
    <xf numFmtId="0" fontId="73" fillId="0" borderId="41" applyNumberFormat="0" applyFill="0" applyAlignment="0" applyProtection="0">
      <alignment vertical="center"/>
    </xf>
    <xf numFmtId="0" fontId="74" fillId="0" borderId="42" applyNumberFormat="0" applyFill="0" applyAlignment="0" applyProtection="0">
      <alignment vertical="center"/>
    </xf>
    <xf numFmtId="0" fontId="74" fillId="0" borderId="42" applyNumberFormat="0" applyFill="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7" fillId="9" borderId="44" applyNumberFormat="0" applyAlignment="0" applyProtection="0">
      <alignment vertical="center"/>
    </xf>
    <xf numFmtId="0" fontId="77" fillId="9" borderId="44" applyNumberFormat="0" applyAlignment="0" applyProtection="0">
      <alignment vertical="center"/>
    </xf>
    <xf numFmtId="0" fontId="40" fillId="0" borderId="0" applyFont="0" applyFill="0" applyBorder="0" applyAlignment="0" applyProtection="0"/>
    <xf numFmtId="183" fontId="40" fillId="0" borderId="0" applyFont="0" applyFill="0" applyBorder="0" applyAlignment="0" applyProtection="0"/>
    <xf numFmtId="0" fontId="40" fillId="0" borderId="0" applyFont="0" applyFill="0" applyBorder="0" applyAlignment="0" applyProtection="0"/>
    <xf numFmtId="0" fontId="58" fillId="0" borderId="0">
      <alignment vertical="center"/>
    </xf>
    <xf numFmtId="0" fontId="1" fillId="0" borderId="0">
      <alignment vertical="center"/>
    </xf>
    <xf numFmtId="0" fontId="44" fillId="0" borderId="0"/>
    <xf numFmtId="0" fontId="1" fillId="0" borderId="0">
      <alignment vertical="center"/>
    </xf>
    <xf numFmtId="0" fontId="3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5" fillId="0" borderId="0"/>
    <xf numFmtId="0" fontId="63" fillId="0" borderId="0"/>
    <xf numFmtId="0" fontId="78" fillId="0" borderId="0"/>
    <xf numFmtId="0" fontId="79" fillId="0" borderId="0">
      <alignment vertical="center"/>
    </xf>
    <xf numFmtId="0" fontId="36" fillId="0" borderId="0">
      <alignment vertical="center"/>
    </xf>
    <xf numFmtId="0" fontId="44" fillId="0" borderId="0"/>
    <xf numFmtId="0" fontId="63" fillId="0" borderId="0"/>
    <xf numFmtId="0" fontId="36" fillId="0" borderId="0">
      <alignment vertical="center"/>
    </xf>
    <xf numFmtId="0" fontId="80" fillId="0" borderId="0"/>
    <xf numFmtId="0" fontId="65" fillId="0" borderId="0">
      <alignment vertical="center"/>
    </xf>
    <xf numFmtId="0" fontId="36" fillId="0" borderId="0">
      <alignment vertical="center"/>
    </xf>
    <xf numFmtId="0" fontId="44" fillId="0" borderId="0"/>
    <xf numFmtId="0" fontId="40" fillId="0" borderId="0"/>
    <xf numFmtId="0" fontId="1" fillId="0" borderId="0">
      <alignment vertical="center"/>
    </xf>
    <xf numFmtId="0" fontId="36" fillId="0" borderId="0">
      <alignment vertical="center"/>
    </xf>
    <xf numFmtId="0" fontId="65" fillId="0" borderId="0">
      <alignment vertical="center"/>
    </xf>
    <xf numFmtId="0" fontId="68" fillId="0" borderId="0"/>
    <xf numFmtId="0" fontId="46" fillId="0" borderId="0">
      <alignment vertical="center"/>
    </xf>
    <xf numFmtId="0" fontId="44" fillId="0" borderId="0" applyNumberFormat="0" applyFont="0" applyFill="0" applyBorder="0" applyAlignment="0" applyProtection="0"/>
    <xf numFmtId="0" fontId="55" fillId="0" borderId="0"/>
    <xf numFmtId="0" fontId="80" fillId="0" borderId="0"/>
    <xf numFmtId="0" fontId="1" fillId="0" borderId="0">
      <alignment vertical="center"/>
    </xf>
    <xf numFmtId="0" fontId="44" fillId="0" borderId="0"/>
    <xf numFmtId="0" fontId="1" fillId="0" borderId="0">
      <alignment vertical="center"/>
    </xf>
    <xf numFmtId="0" fontId="46" fillId="0" borderId="0">
      <alignment vertical="center"/>
    </xf>
    <xf numFmtId="0" fontId="59" fillId="0" borderId="0">
      <alignment vertical="center"/>
    </xf>
    <xf numFmtId="184" fontId="46" fillId="0" borderId="0">
      <alignment vertical="center"/>
    </xf>
    <xf numFmtId="0" fontId="1" fillId="0" borderId="0">
      <alignment vertical="center"/>
    </xf>
    <xf numFmtId="0" fontId="55" fillId="0" borderId="0"/>
    <xf numFmtId="0" fontId="68" fillId="0" borderId="0">
      <alignment vertical="center"/>
    </xf>
    <xf numFmtId="0" fontId="36" fillId="0" borderId="0">
      <alignment vertical="center"/>
    </xf>
    <xf numFmtId="0" fontId="1" fillId="0" borderId="0">
      <alignment vertical="center"/>
    </xf>
    <xf numFmtId="0" fontId="36" fillId="0" borderId="0">
      <alignment vertical="center"/>
    </xf>
    <xf numFmtId="0" fontId="1" fillId="0" borderId="0">
      <alignment vertical="center"/>
    </xf>
    <xf numFmtId="0" fontId="81" fillId="0" borderId="0"/>
    <xf numFmtId="0" fontId="1" fillId="0" borderId="0">
      <alignment vertical="center"/>
    </xf>
    <xf numFmtId="0" fontId="68" fillId="0" borderId="0">
      <alignment vertical="center"/>
    </xf>
    <xf numFmtId="0" fontId="1" fillId="0" borderId="0">
      <alignment vertical="center"/>
    </xf>
    <xf numFmtId="0" fontId="46" fillId="0" borderId="0">
      <alignment vertical="center"/>
    </xf>
    <xf numFmtId="0" fontId="1" fillId="0" borderId="0">
      <alignment vertical="center"/>
    </xf>
    <xf numFmtId="0" fontId="1" fillId="0" borderId="0">
      <alignment vertical="center"/>
    </xf>
    <xf numFmtId="0" fontId="57" fillId="0" borderId="0">
      <alignment vertical="center"/>
    </xf>
    <xf numFmtId="0" fontId="1" fillId="0" borderId="0">
      <alignment vertical="center"/>
    </xf>
    <xf numFmtId="0" fontId="1" fillId="0" borderId="0">
      <alignment vertical="center"/>
    </xf>
    <xf numFmtId="0" fontId="67" fillId="0" borderId="0"/>
    <xf numFmtId="0" fontId="46" fillId="0" borderId="0">
      <alignment vertical="center"/>
    </xf>
    <xf numFmtId="0" fontId="1" fillId="0" borderId="0">
      <alignment vertical="center"/>
    </xf>
    <xf numFmtId="0" fontId="1" fillId="0" borderId="0">
      <alignment vertical="center"/>
    </xf>
    <xf numFmtId="0" fontId="46" fillId="0" borderId="0"/>
    <xf numFmtId="0" fontId="55" fillId="0" borderId="0"/>
    <xf numFmtId="0" fontId="46" fillId="0" borderId="0">
      <alignment vertical="center"/>
    </xf>
    <xf numFmtId="0" fontId="36" fillId="0" borderId="0">
      <alignment vertical="center"/>
    </xf>
    <xf numFmtId="0" fontId="1" fillId="0" borderId="0">
      <alignment vertical="center"/>
    </xf>
    <xf numFmtId="0" fontId="1" fillId="0" borderId="0">
      <alignment vertical="center"/>
    </xf>
    <xf numFmtId="0" fontId="82" fillId="0" borderId="0"/>
    <xf numFmtId="0" fontId="1" fillId="0" borderId="0">
      <alignment vertical="center"/>
    </xf>
    <xf numFmtId="0" fontId="1" fillId="0" borderId="0">
      <alignment vertical="center"/>
    </xf>
    <xf numFmtId="0" fontId="83" fillId="0" borderId="0"/>
    <xf numFmtId="0" fontId="1" fillId="0" borderId="0">
      <alignment vertical="center"/>
    </xf>
    <xf numFmtId="0" fontId="1" fillId="0" borderId="0">
      <alignment vertical="center"/>
    </xf>
    <xf numFmtId="0" fontId="68" fillId="0" borderId="0">
      <alignment vertical="center"/>
    </xf>
    <xf numFmtId="0" fontId="84" fillId="0" borderId="0">
      <alignment vertical="center"/>
    </xf>
    <xf numFmtId="0" fontId="1" fillId="0" borderId="0">
      <alignment vertical="center"/>
    </xf>
    <xf numFmtId="0" fontId="1" fillId="0" borderId="0">
      <alignment vertical="center"/>
    </xf>
    <xf numFmtId="0" fontId="66" fillId="0" borderId="0">
      <alignment vertical="center"/>
    </xf>
    <xf numFmtId="0" fontId="1" fillId="0" borderId="0">
      <alignment vertical="center"/>
    </xf>
    <xf numFmtId="0" fontId="1" fillId="0" borderId="0">
      <alignment vertical="center"/>
    </xf>
    <xf numFmtId="0" fontId="59" fillId="0" borderId="0"/>
    <xf numFmtId="41" fontId="55" fillId="0" borderId="0" applyFont="0" applyFill="0" applyBorder="0" applyAlignment="0" applyProtection="0"/>
    <xf numFmtId="41" fontId="59" fillId="0" borderId="0" applyFont="0" applyFill="0" applyBorder="0" applyAlignment="0" applyProtection="0"/>
    <xf numFmtId="9" fontId="55" fillId="0" borderId="0" applyFont="0" applyFill="0" applyBorder="0" applyAlignment="0" applyProtection="0"/>
  </cellStyleXfs>
  <cellXfs count="743">
    <xf numFmtId="0" fontId="0" fillId="0" borderId="0" xfId="0">
      <alignment vertical="center"/>
    </xf>
    <xf numFmtId="0" fontId="4" fillId="0" borderId="0" xfId="0" applyFont="1">
      <alignment vertical="center"/>
    </xf>
    <xf numFmtId="0" fontId="8" fillId="0" borderId="1" xfId="0" applyFont="1" applyBorder="1" applyAlignment="1">
      <alignment horizontal="right" vertical="top" wrapText="1"/>
    </xf>
    <xf numFmtId="3" fontId="8" fillId="0" borderId="1" xfId="0" applyNumberFormat="1" applyFont="1" applyBorder="1" applyAlignment="1">
      <alignment horizontal="right" vertical="top" wrapText="1"/>
    </xf>
    <xf numFmtId="0" fontId="8" fillId="0" borderId="7" xfId="0" applyFont="1" applyBorder="1" applyAlignment="1">
      <alignment horizontal="right" vertical="top" wrapText="1"/>
    </xf>
    <xf numFmtId="3" fontId="8" fillId="0" borderId="7" xfId="0" applyNumberFormat="1" applyFont="1" applyBorder="1" applyAlignment="1">
      <alignment horizontal="right" vertical="top" wrapText="1"/>
    </xf>
    <xf numFmtId="0" fontId="8" fillId="0" borderId="9" xfId="0" applyFont="1" applyBorder="1" applyAlignment="1">
      <alignment horizontal="right" vertical="top" wrapText="1"/>
    </xf>
    <xf numFmtId="3" fontId="8" fillId="0" borderId="9" xfId="0" applyNumberFormat="1" applyFont="1" applyBorder="1" applyAlignment="1">
      <alignment horizontal="right" vertical="top" wrapText="1"/>
    </xf>
    <xf numFmtId="3" fontId="8" fillId="0" borderId="10" xfId="0" applyNumberFormat="1" applyFont="1" applyBorder="1" applyAlignment="1">
      <alignment horizontal="right" vertical="top" wrapText="1"/>
    </xf>
    <xf numFmtId="0" fontId="9" fillId="0" borderId="12" xfId="0" applyFont="1" applyBorder="1" applyAlignment="1">
      <alignment horizontal="center" vertical="center" wrapText="1"/>
    </xf>
    <xf numFmtId="0" fontId="8" fillId="0" borderId="1" xfId="0" applyFont="1" applyBorder="1" applyAlignment="1">
      <alignment horizontal="center" vertical="center" wrapText="1"/>
    </xf>
    <xf numFmtId="3" fontId="8" fillId="0" borderId="1" xfId="0" applyNumberFormat="1" applyFont="1" applyBorder="1" applyAlignment="1">
      <alignment horizontal="right" vertical="center" wrapText="1"/>
    </xf>
    <xf numFmtId="0" fontId="8" fillId="0" borderId="1" xfId="0" applyFont="1" applyBorder="1" applyAlignment="1">
      <alignment horizontal="right" vertical="center" wrapText="1"/>
    </xf>
    <xf numFmtId="0" fontId="9" fillId="0" borderId="20" xfId="0" applyFont="1" applyBorder="1" applyAlignment="1">
      <alignment horizontal="center" vertical="center" wrapText="1"/>
    </xf>
    <xf numFmtId="0" fontId="8" fillId="0" borderId="6" xfId="0" applyFont="1" applyBorder="1" applyAlignment="1">
      <alignment vertical="center" wrapText="1"/>
    </xf>
    <xf numFmtId="3" fontId="8" fillId="0" borderId="7" xfId="0" applyNumberFormat="1" applyFont="1" applyBorder="1" applyAlignment="1">
      <alignment horizontal="right" vertical="center" wrapText="1"/>
    </xf>
    <xf numFmtId="0" fontId="8" fillId="0" borderId="7" xfId="0" applyFont="1" applyBorder="1" applyAlignment="1">
      <alignment horizontal="right" vertical="center" wrapText="1"/>
    </xf>
    <xf numFmtId="0" fontId="8" fillId="0" borderId="8" xfId="0" applyFont="1" applyBorder="1" applyAlignment="1">
      <alignment vertical="center" wrapText="1"/>
    </xf>
    <xf numFmtId="0" fontId="8" fillId="0" borderId="9" xfId="0" applyFont="1" applyBorder="1" applyAlignment="1">
      <alignment horizontal="center" vertical="center" wrapText="1"/>
    </xf>
    <xf numFmtId="3" fontId="8" fillId="0" borderId="9" xfId="0" applyNumberFormat="1" applyFont="1" applyBorder="1" applyAlignment="1">
      <alignment horizontal="right" vertical="center" wrapText="1"/>
    </xf>
    <xf numFmtId="3" fontId="8" fillId="0" borderId="10" xfId="0" applyNumberFormat="1" applyFont="1" applyBorder="1" applyAlignment="1">
      <alignment horizontal="right" vertical="center" wrapText="1"/>
    </xf>
    <xf numFmtId="0" fontId="10" fillId="0" borderId="0" xfId="0" applyFont="1" applyAlignment="1">
      <alignment horizontal="left" vertical="center" indent="1"/>
    </xf>
    <xf numFmtId="0" fontId="8" fillId="0" borderId="0" xfId="0" applyFont="1" applyAlignment="1">
      <alignment vertical="top" wrapText="1"/>
    </xf>
    <xf numFmtId="0" fontId="8" fillId="0" borderId="0" xfId="0" applyFont="1" applyAlignment="1">
      <alignment horizontal="right" vertical="top"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horizontal="center" vertical="top" wrapText="1"/>
    </xf>
    <xf numFmtId="0" fontId="8" fillId="0" borderId="8" xfId="0" applyFont="1" applyBorder="1" applyAlignment="1">
      <alignment vertical="top" wrapText="1"/>
    </xf>
    <xf numFmtId="0" fontId="8" fillId="0" borderId="9" xfId="0" applyFont="1" applyBorder="1" applyAlignment="1">
      <alignment horizontal="center" vertical="top" wrapText="1"/>
    </xf>
    <xf numFmtId="0" fontId="8" fillId="0" borderId="0" xfId="0" applyFont="1" applyAlignment="1">
      <alignment horizontal="center" vertical="top" wrapText="1"/>
    </xf>
    <xf numFmtId="0" fontId="9" fillId="0" borderId="17" xfId="0" applyFont="1" applyBorder="1" applyAlignment="1">
      <alignment horizontal="center" vertical="center" wrapText="1"/>
    </xf>
    <xf numFmtId="0" fontId="0" fillId="0" borderId="0" xfId="0" applyAlignment="1">
      <alignment vertical="center"/>
    </xf>
    <xf numFmtId="0" fontId="5" fillId="0" borderId="0" xfId="0" applyFont="1" applyAlignment="1">
      <alignment vertical="center"/>
    </xf>
    <xf numFmtId="0" fontId="5" fillId="0" borderId="0" xfId="0" applyFont="1" applyAlignment="1">
      <alignment vertical="top"/>
    </xf>
    <xf numFmtId="0" fontId="5"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horizontal="right" vertical="top"/>
    </xf>
    <xf numFmtId="0" fontId="6" fillId="0" borderId="3" xfId="0" applyFont="1" applyBorder="1" applyAlignment="1">
      <alignment horizontal="center" vertical="center"/>
    </xf>
    <xf numFmtId="0" fontId="5" fillId="0" borderId="1" xfId="0" applyFont="1" applyBorder="1" applyAlignment="1">
      <alignment horizontal="center" vertical="top"/>
    </xf>
    <xf numFmtId="0" fontId="5" fillId="0" borderId="1" xfId="0" applyFont="1" applyBorder="1" applyAlignment="1">
      <alignment horizontal="right" vertical="top"/>
    </xf>
    <xf numFmtId="0" fontId="5" fillId="0" borderId="7" xfId="0" applyFont="1" applyBorder="1" applyAlignment="1">
      <alignment horizontal="right" vertical="top"/>
    </xf>
    <xf numFmtId="3" fontId="5" fillId="0" borderId="1" xfId="0" applyNumberFormat="1" applyFont="1" applyBorder="1" applyAlignment="1">
      <alignment horizontal="right" vertical="top"/>
    </xf>
    <xf numFmtId="3" fontId="5" fillId="0" borderId="7" xfId="0" applyNumberFormat="1" applyFont="1" applyBorder="1" applyAlignment="1">
      <alignment horizontal="right" vertical="top"/>
    </xf>
    <xf numFmtId="0" fontId="5" fillId="0" borderId="9" xfId="0" applyFont="1" applyBorder="1" applyAlignment="1">
      <alignment horizontal="center" vertical="top"/>
    </xf>
    <xf numFmtId="0" fontId="5" fillId="0" borderId="9" xfId="0" applyFont="1" applyBorder="1" applyAlignment="1">
      <alignment horizontal="right" vertical="top"/>
    </xf>
    <xf numFmtId="3" fontId="5" fillId="0" borderId="9" xfId="0" applyNumberFormat="1" applyFont="1" applyBorder="1" applyAlignment="1">
      <alignment horizontal="right" vertical="top"/>
    </xf>
    <xf numFmtId="3" fontId="5" fillId="0" borderId="10" xfId="0" applyNumberFormat="1" applyFont="1" applyBorder="1" applyAlignment="1">
      <alignment horizontal="right" vertical="top"/>
    </xf>
    <xf numFmtId="0" fontId="6" fillId="0" borderId="17" xfId="0" applyFont="1" applyBorder="1" applyAlignment="1">
      <alignment horizontal="center" vertical="center"/>
    </xf>
    <xf numFmtId="0" fontId="5" fillId="0" borderId="10" xfId="0" applyFont="1" applyBorder="1" applyAlignment="1">
      <alignment horizontal="right" vertical="top"/>
    </xf>
    <xf numFmtId="0" fontId="9" fillId="0" borderId="20" xfId="0" applyFont="1" applyBorder="1" applyAlignment="1">
      <alignment horizontal="center" vertical="center"/>
    </xf>
    <xf numFmtId="0" fontId="9" fillId="0" borderId="12" xfId="0" applyFont="1" applyBorder="1" applyAlignment="1">
      <alignment horizontal="center" vertical="center"/>
    </xf>
    <xf numFmtId="0" fontId="8" fillId="0" borderId="1" xfId="0" applyFont="1" applyBorder="1" applyAlignment="1">
      <alignment horizontal="center" vertical="center"/>
    </xf>
    <xf numFmtId="3" fontId="8" fillId="0" borderId="1" xfId="0" applyNumberFormat="1" applyFont="1" applyBorder="1" applyAlignment="1">
      <alignment horizontal="right" vertical="center"/>
    </xf>
    <xf numFmtId="0" fontId="8" fillId="0" borderId="1" xfId="0" applyFont="1" applyBorder="1" applyAlignment="1">
      <alignment horizontal="right" vertical="center"/>
    </xf>
    <xf numFmtId="3" fontId="8" fillId="0" borderId="7" xfId="0" applyNumberFormat="1" applyFont="1" applyBorder="1" applyAlignment="1">
      <alignment horizontal="right" vertical="center"/>
    </xf>
    <xf numFmtId="0" fontId="8" fillId="0" borderId="7" xfId="0" applyFont="1" applyBorder="1" applyAlignment="1">
      <alignment horizontal="right" vertical="center"/>
    </xf>
    <xf numFmtId="0" fontId="5" fillId="0" borderId="1" xfId="0" applyFont="1" applyBorder="1" applyAlignment="1">
      <alignment horizontal="center" vertical="center"/>
    </xf>
    <xf numFmtId="0" fontId="8" fillId="0" borderId="9" xfId="0" applyFont="1" applyBorder="1" applyAlignment="1">
      <alignment horizontal="center" vertical="center"/>
    </xf>
    <xf numFmtId="3" fontId="8" fillId="0" borderId="9" xfId="0" applyNumberFormat="1" applyFont="1" applyBorder="1" applyAlignment="1">
      <alignment horizontal="right" vertical="center"/>
    </xf>
    <xf numFmtId="3" fontId="8" fillId="0" borderId="10" xfId="0" applyNumberFormat="1" applyFont="1" applyBorder="1" applyAlignment="1">
      <alignment horizontal="right" vertical="center"/>
    </xf>
    <xf numFmtId="0" fontId="11" fillId="0" borderId="0" xfId="0" applyFont="1" applyAlignment="1">
      <alignment horizontal="left" vertical="center"/>
    </xf>
    <xf numFmtId="0" fontId="7" fillId="0" borderId="0" xfId="0" applyFont="1" applyAlignment="1">
      <alignment horizontal="left" vertical="center"/>
    </xf>
    <xf numFmtId="0" fontId="12" fillId="0" borderId="0" xfId="0" applyFont="1" applyAlignment="1">
      <alignment horizontal="left" vertical="center"/>
    </xf>
    <xf numFmtId="14" fontId="5" fillId="0" borderId="0" xfId="0" applyNumberFormat="1" applyFont="1" applyAlignment="1">
      <alignment horizontal="left" vertical="center"/>
    </xf>
    <xf numFmtId="14" fontId="5" fillId="0" borderId="0" xfId="0" applyNumberFormat="1" applyFont="1" applyAlignment="1">
      <alignment horizontal="left" vertical="top"/>
    </xf>
    <xf numFmtId="0" fontId="5" fillId="0" borderId="0" xfId="0" applyFont="1" applyAlignment="1">
      <alignment horizontal="left" vertical="center"/>
    </xf>
    <xf numFmtId="0" fontId="5" fillId="0" borderId="0" xfId="0" applyFont="1" applyAlignment="1">
      <alignment horizontal="left" vertical="top"/>
    </xf>
    <xf numFmtId="0" fontId="6" fillId="0" borderId="2" xfId="0" applyFont="1" applyBorder="1" applyAlignment="1">
      <alignment horizontal="left" vertical="center"/>
    </xf>
    <xf numFmtId="0" fontId="5" fillId="0" borderId="6" xfId="0" applyFont="1" applyBorder="1" applyAlignment="1">
      <alignment horizontal="left" vertical="top"/>
    </xf>
    <xf numFmtId="0" fontId="5" fillId="0" borderId="8" xfId="0" applyFont="1" applyBorder="1" applyAlignment="1">
      <alignment horizontal="left" vertical="top"/>
    </xf>
    <xf numFmtId="0" fontId="8" fillId="0" borderId="6" xfId="0" applyFont="1" applyBorder="1" applyAlignment="1">
      <alignment horizontal="left" vertical="center"/>
    </xf>
    <xf numFmtId="0" fontId="8" fillId="0" borderId="13" xfId="0" applyFont="1" applyBorder="1" applyAlignment="1">
      <alignment horizontal="left" vertical="center"/>
    </xf>
    <xf numFmtId="0" fontId="8" fillId="0" borderId="15" xfId="0" applyFont="1" applyBorder="1" applyAlignment="1">
      <alignment horizontal="left" vertical="center"/>
    </xf>
    <xf numFmtId="0" fontId="8" fillId="0" borderId="8" xfId="0" applyFont="1" applyBorder="1" applyAlignment="1">
      <alignment horizontal="left" vertical="center"/>
    </xf>
    <xf numFmtId="0" fontId="0" fillId="0" borderId="0" xfId="0" applyAlignment="1">
      <alignment horizontal="left" vertical="center"/>
    </xf>
    <xf numFmtId="0" fontId="15" fillId="0" borderId="0" xfId="0" applyFont="1">
      <alignment vertical="center"/>
    </xf>
    <xf numFmtId="0" fontId="18" fillId="2" borderId="0" xfId="3" applyFont="1" applyFill="1" applyBorder="1" applyAlignment="1" applyProtection="1">
      <alignment vertical="center"/>
    </xf>
    <xf numFmtId="0" fontId="18" fillId="2" borderId="0" xfId="0" applyFont="1" applyFill="1" applyBorder="1">
      <alignment vertical="center"/>
    </xf>
    <xf numFmtId="0" fontId="18" fillId="2" borderId="0" xfId="0" applyFont="1" applyFill="1">
      <alignment vertical="center"/>
    </xf>
    <xf numFmtId="0" fontId="18" fillId="2" borderId="0" xfId="0" applyFont="1" applyFill="1" applyBorder="1" applyAlignment="1">
      <alignment horizontal="right" vertical="center"/>
    </xf>
    <xf numFmtId="0" fontId="21" fillId="2" borderId="50" xfId="4" applyFont="1" applyFill="1" applyBorder="1">
      <alignment vertical="center"/>
    </xf>
    <xf numFmtId="0" fontId="18" fillId="2" borderId="50" xfId="0" applyFont="1" applyFill="1" applyBorder="1">
      <alignment vertical="center"/>
    </xf>
    <xf numFmtId="0" fontId="18" fillId="2" borderId="50" xfId="0" applyFont="1" applyFill="1" applyBorder="1" applyAlignment="1">
      <alignment horizontal="right" vertical="center"/>
    </xf>
    <xf numFmtId="0" fontId="22" fillId="0" borderId="0" xfId="0" applyFont="1">
      <alignment vertical="center"/>
    </xf>
    <xf numFmtId="0" fontId="22" fillId="0" borderId="0" xfId="0" applyFont="1" applyFill="1" applyAlignment="1" applyProtection="1"/>
    <xf numFmtId="0" fontId="23" fillId="37" borderId="0" xfId="0" applyFont="1" applyFill="1" applyBorder="1" applyAlignment="1" applyProtection="1">
      <alignment horizontal="center" vertical="center" wrapText="1"/>
    </xf>
    <xf numFmtId="0" fontId="24" fillId="37" borderId="0" xfId="0" applyFont="1" applyFill="1" applyBorder="1" applyAlignment="1" applyProtection="1">
      <alignment horizontal="center" vertical="center" wrapText="1"/>
    </xf>
    <xf numFmtId="0" fontId="22" fillId="0" borderId="0" xfId="0" applyFont="1" applyFill="1" applyBorder="1" applyAlignment="1" applyProtection="1"/>
    <xf numFmtId="0" fontId="22" fillId="0" borderId="0" xfId="0" applyFont="1" applyFill="1" applyBorder="1" applyAlignment="1" applyProtection="1">
      <alignment horizontal="right"/>
    </xf>
    <xf numFmtId="39" fontId="22" fillId="0" borderId="0" xfId="0" applyNumberFormat="1" applyFont="1" applyFill="1" applyBorder="1" applyAlignment="1" applyProtection="1">
      <alignment horizontal="right"/>
    </xf>
    <xf numFmtId="167" fontId="22" fillId="0" borderId="0" xfId="0" applyNumberFormat="1" applyFont="1" applyFill="1" applyBorder="1" applyAlignment="1" applyProtection="1">
      <alignment horizontal="right"/>
    </xf>
    <xf numFmtId="49" fontId="17" fillId="0" borderId="0" xfId="5" quotePrefix="1" applyNumberFormat="1" applyFont="1" applyFill="1" applyBorder="1" applyAlignment="1">
      <alignment horizontal="center"/>
    </xf>
    <xf numFmtId="0" fontId="25" fillId="0" borderId="0" xfId="6" applyNumberFormat="1" applyFont="1" applyFill="1" applyBorder="1" applyAlignment="1"/>
    <xf numFmtId="168" fontId="22" fillId="0" borderId="0" xfId="0" applyNumberFormat="1" applyFont="1" applyFill="1" applyBorder="1" applyAlignment="1" applyProtection="1">
      <alignment horizontal="right" vertical="top"/>
    </xf>
    <xf numFmtId="168" fontId="22" fillId="38" borderId="0" xfId="0" applyNumberFormat="1" applyFont="1" applyFill="1" applyBorder="1" applyAlignment="1" applyProtection="1">
      <alignment horizontal="right" vertical="top"/>
    </xf>
    <xf numFmtId="169" fontId="22" fillId="0" borderId="0" xfId="0" applyNumberFormat="1" applyFont="1" applyFill="1" applyBorder="1" applyAlignment="1" applyProtection="1">
      <alignment horizontal="right" vertical="top"/>
    </xf>
    <xf numFmtId="164" fontId="22" fillId="0" borderId="0" xfId="2" applyNumberFormat="1" applyFont="1">
      <alignment vertical="center"/>
    </xf>
    <xf numFmtId="170" fontId="22" fillId="0" borderId="0" xfId="0" applyNumberFormat="1" applyFont="1" applyFill="1" applyBorder="1" applyAlignment="1" applyProtection="1">
      <alignment horizontal="right" vertical="top"/>
    </xf>
    <xf numFmtId="0" fontId="22" fillId="0" borderId="51" xfId="0" applyFont="1" applyFill="1" applyBorder="1" applyAlignment="1" applyProtection="1"/>
    <xf numFmtId="0" fontId="22" fillId="0" borderId="51" xfId="0" applyFont="1" applyFill="1" applyBorder="1" applyAlignment="1" applyProtection="1">
      <alignment horizontal="right"/>
    </xf>
    <xf numFmtId="169" fontId="22" fillId="0" borderId="51" xfId="0" applyNumberFormat="1" applyFont="1" applyFill="1" applyBorder="1" applyAlignment="1" applyProtection="1">
      <alignment horizontal="right"/>
    </xf>
    <xf numFmtId="167" fontId="22" fillId="0" borderId="51" xfId="0" applyNumberFormat="1" applyFont="1" applyFill="1" applyBorder="1" applyAlignment="1" applyProtection="1">
      <alignment horizontal="right"/>
    </xf>
    <xf numFmtId="0" fontId="26" fillId="0" borderId="0" xfId="0" applyFont="1" applyFill="1" applyAlignment="1" applyProtection="1"/>
    <xf numFmtId="0" fontId="23" fillId="39" borderId="0" xfId="0" applyFont="1" applyFill="1" applyAlignment="1" applyProtection="1">
      <alignment horizontal="left"/>
    </xf>
    <xf numFmtId="164" fontId="23" fillId="39" borderId="0" xfId="2" applyNumberFormat="1" applyFont="1" applyFill="1" applyAlignment="1" applyProtection="1">
      <alignment horizontal="right"/>
    </xf>
    <xf numFmtId="0" fontId="23" fillId="39" borderId="0" xfId="0" applyFont="1" applyFill="1" applyAlignment="1" applyProtection="1">
      <alignment horizontal="right"/>
    </xf>
    <xf numFmtId="166" fontId="23" fillId="39" borderId="0" xfId="1" applyNumberFormat="1" applyFont="1" applyFill="1" applyAlignment="1" applyProtection="1">
      <alignment horizontal="right"/>
    </xf>
    <xf numFmtId="0" fontId="26" fillId="0" borderId="0" xfId="0" applyFont="1" applyFill="1" applyBorder="1" applyAlignment="1" applyProtection="1">
      <alignment horizontal="left" indent="2"/>
    </xf>
    <xf numFmtId="171" fontId="22" fillId="0" borderId="0" xfId="0" applyNumberFormat="1" applyFont="1" applyFill="1" applyBorder="1" applyAlignment="1" applyProtection="1">
      <alignment horizontal="right"/>
    </xf>
    <xf numFmtId="164" fontId="22" fillId="0" borderId="0" xfId="0" applyNumberFormat="1" applyFont="1" applyFill="1" applyBorder="1" applyAlignment="1" applyProtection="1">
      <alignment horizontal="right"/>
    </xf>
    <xf numFmtId="39" fontId="22" fillId="0" borderId="52" xfId="0" applyNumberFormat="1" applyFont="1" applyFill="1" applyBorder="1" applyAlignment="1" applyProtection="1">
      <alignment horizontal="right"/>
    </xf>
    <xf numFmtId="0" fontId="23" fillId="0" borderId="0" xfId="0" applyFont="1" applyFill="1" applyBorder="1" applyAlignment="1" applyProtection="1"/>
    <xf numFmtId="171" fontId="23" fillId="0" borderId="0" xfId="0" applyNumberFormat="1" applyFont="1" applyFill="1" applyBorder="1" applyAlignment="1" applyProtection="1"/>
    <xf numFmtId="0" fontId="27" fillId="0" borderId="0" xfId="0" applyFont="1" applyFill="1" applyBorder="1" applyAlignment="1"/>
    <xf numFmtId="0" fontId="28" fillId="0" borderId="0" xfId="0" applyFont="1" applyFill="1" applyBorder="1" applyAlignment="1"/>
    <xf numFmtId="172" fontId="28" fillId="0" borderId="0" xfId="0" applyNumberFormat="1" applyFont="1" applyFill="1" applyBorder="1" applyAlignment="1"/>
    <xf numFmtId="173" fontId="28" fillId="0" borderId="0" xfId="0" applyNumberFormat="1" applyFont="1" applyFill="1" applyBorder="1" applyAlignment="1"/>
    <xf numFmtId="0" fontId="29" fillId="0" borderId="0" xfId="0" applyFont="1" applyFill="1" applyBorder="1" applyAlignment="1" applyProtection="1">
      <alignment horizontal="left" indent="2"/>
      <protection locked="0"/>
    </xf>
    <xf numFmtId="0" fontId="30" fillId="0" borderId="0" xfId="0" applyFont="1" applyFill="1" applyBorder="1" applyAlignment="1" applyProtection="1">
      <alignment horizontal="left"/>
    </xf>
    <xf numFmtId="0" fontId="31" fillId="0" borderId="0" xfId="0" applyFont="1" applyFill="1" applyBorder="1" applyAlignment="1" applyProtection="1">
      <alignment horizontal="left" indent="2"/>
    </xf>
    <xf numFmtId="0" fontId="32" fillId="0" borderId="0" xfId="0" applyFont="1" applyFill="1" applyBorder="1" applyAlignment="1" applyProtection="1">
      <alignment horizontal="left"/>
    </xf>
    <xf numFmtId="10" fontId="31" fillId="0" borderId="0" xfId="2" applyNumberFormat="1" applyFont="1" applyFill="1" applyBorder="1" applyAlignment="1" applyProtection="1">
      <alignment horizontal="right"/>
    </xf>
    <xf numFmtId="171" fontId="22" fillId="0" borderId="52" xfId="0" applyNumberFormat="1" applyFont="1" applyFill="1" applyBorder="1" applyAlignment="1" applyProtection="1">
      <alignment horizontal="right"/>
    </xf>
    <xf numFmtId="0" fontId="22" fillId="0" borderId="0" xfId="0" applyFont="1" applyFill="1" applyBorder="1" applyAlignment="1" applyProtection="1">
      <alignment horizontal="left" indent="2"/>
    </xf>
    <xf numFmtId="171" fontId="22" fillId="0" borderId="0" xfId="0" applyNumberFormat="1" applyFont="1" applyFill="1" applyAlignment="1" applyProtection="1">
      <alignment horizontal="right"/>
    </xf>
    <xf numFmtId="0" fontId="22" fillId="0" borderId="0" xfId="0" quotePrefix="1" applyFont="1" applyFill="1" applyAlignment="1" applyProtection="1">
      <alignment horizontal="left" indent="12"/>
    </xf>
    <xf numFmtId="9" fontId="22" fillId="0" borderId="0" xfId="2" applyFont="1">
      <alignment vertical="center"/>
    </xf>
    <xf numFmtId="2" fontId="22" fillId="38" borderId="0" xfId="7" applyNumberFormat="1" applyFont="1" applyFill="1" applyBorder="1" applyAlignment="1" applyProtection="1">
      <alignment horizontal="right" vertical="top"/>
    </xf>
    <xf numFmtId="170" fontId="22" fillId="38" borderId="0" xfId="0" applyNumberFormat="1" applyFont="1" applyFill="1" applyBorder="1" applyAlignment="1" applyProtection="1">
      <alignment horizontal="right" vertical="top"/>
    </xf>
    <xf numFmtId="171" fontId="17" fillId="38" borderId="52" xfId="0" applyNumberFormat="1" applyFont="1" applyFill="1" applyBorder="1" applyAlignment="1" applyProtection="1">
      <alignment horizontal="right"/>
    </xf>
    <xf numFmtId="171" fontId="22" fillId="38" borderId="0" xfId="0" applyNumberFormat="1" applyFont="1" applyFill="1" applyBorder="1" applyAlignment="1" applyProtection="1">
      <alignment horizontal="right"/>
    </xf>
    <xf numFmtId="0" fontId="23" fillId="39" borderId="0" xfId="0" applyFont="1" applyFill="1" applyBorder="1" applyAlignment="1" applyProtection="1"/>
    <xf numFmtId="0" fontId="22" fillId="39" borderId="0" xfId="0" applyFont="1" applyFill="1" applyBorder="1" applyAlignment="1" applyProtection="1"/>
    <xf numFmtId="171" fontId="23" fillId="39" borderId="53" xfId="0" applyNumberFormat="1" applyFont="1" applyFill="1" applyBorder="1" applyAlignment="1" applyProtection="1">
      <alignment horizontal="right"/>
    </xf>
    <xf numFmtId="0" fontId="22" fillId="39" borderId="0" xfId="0" applyFont="1" applyFill="1" applyBorder="1" applyAlignment="1" applyProtection="1">
      <alignment horizontal="right"/>
    </xf>
    <xf numFmtId="171" fontId="23" fillId="39" borderId="0" xfId="0" applyNumberFormat="1" applyFont="1" applyFill="1" applyBorder="1" applyAlignment="1" applyProtection="1">
      <alignment horizontal="right"/>
    </xf>
    <xf numFmtId="0" fontId="21" fillId="4" borderId="54" xfId="0" applyFont="1" applyFill="1" applyBorder="1" applyAlignment="1" applyProtection="1">
      <alignment vertical="center"/>
    </xf>
    <xf numFmtId="0" fontId="21" fillId="4" borderId="55" xfId="0" applyFont="1" applyFill="1" applyBorder="1" applyAlignment="1" applyProtection="1">
      <alignment vertical="center"/>
    </xf>
    <xf numFmtId="171" fontId="21" fillId="4" borderId="55" xfId="0" applyNumberFormat="1" applyFont="1" applyFill="1" applyBorder="1" applyAlignment="1" applyProtection="1">
      <alignment horizontal="right" vertical="center"/>
      <protection locked="0"/>
    </xf>
    <xf numFmtId="174" fontId="21" fillId="4" borderId="56" xfId="0" applyNumberFormat="1" applyFont="1" applyFill="1" applyBorder="1" applyAlignment="1" applyProtection="1">
      <alignment horizontal="right" vertical="center"/>
      <protection locked="0"/>
    </xf>
    <xf numFmtId="0" fontId="0" fillId="2" borderId="0" xfId="0" applyFill="1">
      <alignment vertical="center"/>
    </xf>
    <xf numFmtId="0" fontId="16" fillId="2" borderId="0" xfId="0" applyFont="1" applyFill="1">
      <alignment vertical="center"/>
    </xf>
    <xf numFmtId="14" fontId="0" fillId="0" borderId="0" xfId="0" applyNumberFormat="1">
      <alignment vertical="center"/>
    </xf>
    <xf numFmtId="0" fontId="16" fillId="2" borderId="0" xfId="0" applyFont="1" applyFill="1" applyAlignment="1">
      <alignment horizontal="center" vertical="center"/>
    </xf>
    <xf numFmtId="0" fontId="70" fillId="0" borderId="0" xfId="0" applyFont="1">
      <alignment vertical="center"/>
    </xf>
    <xf numFmtId="41" fontId="0" fillId="0" borderId="0" xfId="0" applyNumberFormat="1">
      <alignment vertical="center"/>
    </xf>
    <xf numFmtId="0" fontId="87" fillId="0" borderId="0" xfId="0" applyFont="1">
      <alignment vertical="center"/>
    </xf>
    <xf numFmtId="164" fontId="87" fillId="0" borderId="0" xfId="2" applyNumberFormat="1" applyFont="1">
      <alignment vertical="center"/>
    </xf>
    <xf numFmtId="164" fontId="88" fillId="0" borderId="0" xfId="2" applyNumberFormat="1" applyFont="1">
      <alignment vertical="center"/>
    </xf>
    <xf numFmtId="41" fontId="70" fillId="0" borderId="0" xfId="0" applyNumberFormat="1" applyFont="1">
      <alignment vertical="center"/>
    </xf>
    <xf numFmtId="41" fontId="70" fillId="0" borderId="0" xfId="1" applyFont="1">
      <alignment vertical="center"/>
    </xf>
    <xf numFmtId="10" fontId="0" fillId="0" borderId="0" xfId="0" applyNumberFormat="1">
      <alignment vertical="center"/>
    </xf>
    <xf numFmtId="0" fontId="70" fillId="3" borderId="0" xfId="0" applyFont="1" applyFill="1">
      <alignment vertical="center"/>
    </xf>
    <xf numFmtId="0" fontId="0" fillId="3" borderId="0" xfId="0" applyFill="1">
      <alignment vertical="center"/>
    </xf>
    <xf numFmtId="41" fontId="70" fillId="3" borderId="0" xfId="1" applyFont="1" applyFill="1">
      <alignment vertical="center"/>
    </xf>
    <xf numFmtId="41" fontId="0" fillId="0" borderId="0" xfId="1" applyFont="1">
      <alignment vertical="center"/>
    </xf>
    <xf numFmtId="165" fontId="0" fillId="0" borderId="0" xfId="1" applyNumberFormat="1" applyFont="1">
      <alignment vertical="center"/>
    </xf>
    <xf numFmtId="0" fontId="70" fillId="3" borderId="22" xfId="0" applyFont="1" applyFill="1" applyBorder="1">
      <alignment vertical="center"/>
    </xf>
    <xf numFmtId="165" fontId="70" fillId="3" borderId="22" xfId="0" applyNumberFormat="1" applyFont="1" applyFill="1" applyBorder="1">
      <alignment vertical="center"/>
    </xf>
    <xf numFmtId="0" fontId="70" fillId="0" borderId="0" xfId="0" applyFont="1" applyFill="1" applyBorder="1">
      <alignment vertical="center"/>
    </xf>
    <xf numFmtId="165" fontId="70" fillId="0" borderId="0" xfId="0" applyNumberFormat="1" applyFont="1" applyFill="1" applyBorder="1">
      <alignment vertical="center"/>
    </xf>
    <xf numFmtId="0" fontId="0" fillId="0" borderId="0" xfId="0" applyFill="1">
      <alignment vertical="center"/>
    </xf>
    <xf numFmtId="166" fontId="0" fillId="0" borderId="0" xfId="1" applyNumberFormat="1" applyFont="1">
      <alignment vertical="center"/>
    </xf>
    <xf numFmtId="0" fontId="36" fillId="0" borderId="0" xfId="0" applyFont="1">
      <alignment vertical="center"/>
    </xf>
    <xf numFmtId="185" fontId="0" fillId="0" borderId="0" xfId="1" applyNumberFormat="1" applyFont="1">
      <alignment vertical="center"/>
    </xf>
    <xf numFmtId="0" fontId="70" fillId="0" borderId="22" xfId="0" applyFont="1" applyBorder="1">
      <alignment vertical="center"/>
    </xf>
    <xf numFmtId="41" fontId="70" fillId="0" borderId="22" xfId="1" applyFont="1" applyBorder="1">
      <alignment vertical="center"/>
    </xf>
    <xf numFmtId="0" fontId="70" fillId="0" borderId="62" xfId="0" applyFont="1" applyBorder="1">
      <alignment vertical="center"/>
    </xf>
    <xf numFmtId="164" fontId="70" fillId="0" borderId="63" xfId="2" applyNumberFormat="1" applyFont="1" applyBorder="1">
      <alignment vertical="center"/>
    </xf>
    <xf numFmtId="0" fontId="70" fillId="0" borderId="64" xfId="0" applyFont="1" applyBorder="1">
      <alignment vertical="center"/>
    </xf>
    <xf numFmtId="164" fontId="70" fillId="0" borderId="65" xfId="0" applyNumberFormat="1" applyFont="1" applyBorder="1">
      <alignment vertical="center"/>
    </xf>
    <xf numFmtId="0" fontId="89" fillId="0" borderId="0" xfId="0" applyFont="1" applyFill="1" applyBorder="1">
      <alignment vertical="center"/>
    </xf>
    <xf numFmtId="0" fontId="91" fillId="0" borderId="0" xfId="0" applyFont="1">
      <alignment vertical="center"/>
    </xf>
    <xf numFmtId="14" fontId="91" fillId="0" borderId="0" xfId="0" applyNumberFormat="1" applyFont="1">
      <alignment vertical="center"/>
    </xf>
    <xf numFmtId="0" fontId="70" fillId="0" borderId="66" xfId="0" applyFont="1" applyFill="1" applyBorder="1">
      <alignment vertical="center"/>
    </xf>
    <xf numFmtId="41" fontId="0" fillId="0" borderId="66" xfId="0" applyNumberFormat="1" applyBorder="1">
      <alignment vertical="center"/>
    </xf>
    <xf numFmtId="41" fontId="90" fillId="0" borderId="0" xfId="1" applyFont="1" applyBorder="1">
      <alignment vertical="center"/>
    </xf>
    <xf numFmtId="0" fontId="0" fillId="0" borderId="0" xfId="0" applyBorder="1">
      <alignment vertical="center"/>
    </xf>
    <xf numFmtId="41" fontId="0" fillId="0" borderId="0" xfId="1" applyFont="1" applyBorder="1">
      <alignment vertical="center"/>
    </xf>
    <xf numFmtId="0" fontId="70" fillId="0" borderId="0" xfId="0" applyFont="1" applyBorder="1">
      <alignment vertical="center"/>
    </xf>
    <xf numFmtId="41" fontId="70" fillId="0" borderId="0" xfId="0" applyNumberFormat="1" applyFont="1" applyBorder="1">
      <alignment vertical="center"/>
    </xf>
    <xf numFmtId="41" fontId="0" fillId="0" borderId="0" xfId="0" applyNumberFormat="1" applyBorder="1">
      <alignment vertical="center"/>
    </xf>
    <xf numFmtId="0" fontId="70" fillId="0" borderId="67" xfId="0" applyFont="1" applyBorder="1">
      <alignment vertical="center"/>
    </xf>
    <xf numFmtId="41" fontId="70" fillId="0" borderId="67" xfId="0" applyNumberFormat="1" applyFont="1" applyBorder="1">
      <alignment vertical="center"/>
    </xf>
    <xf numFmtId="41" fontId="88" fillId="0" borderId="0" xfId="1" applyFont="1">
      <alignment vertical="center"/>
    </xf>
    <xf numFmtId="0" fontId="62" fillId="45" borderId="0" xfId="0" applyFont="1" applyFill="1">
      <alignment vertical="center"/>
    </xf>
    <xf numFmtId="41" fontId="62" fillId="45" borderId="0" xfId="1" applyFont="1" applyFill="1">
      <alignment vertical="center"/>
    </xf>
    <xf numFmtId="0" fontId="62" fillId="0" borderId="0" xfId="0" applyFont="1">
      <alignment vertical="center"/>
    </xf>
    <xf numFmtId="41" fontId="70" fillId="39" borderId="0" xfId="1" applyFont="1" applyFill="1">
      <alignment vertical="center"/>
    </xf>
    <xf numFmtId="166" fontId="70" fillId="39" borderId="0" xfId="1" applyNumberFormat="1" applyFont="1" applyFill="1">
      <alignment vertical="center"/>
    </xf>
    <xf numFmtId="164" fontId="0" fillId="0" borderId="0" xfId="2" applyNumberFormat="1" applyFont="1">
      <alignment vertical="center"/>
    </xf>
    <xf numFmtId="0" fontId="92" fillId="46" borderId="0" xfId="203" applyFont="1" applyFill="1" applyAlignment="1">
      <alignment horizontal="center" vertical="center"/>
    </xf>
    <xf numFmtId="0" fontId="93" fillId="46" borderId="0" xfId="203" applyFont="1" applyFill="1" applyAlignment="1">
      <alignment horizontal="center" vertical="center"/>
    </xf>
    <xf numFmtId="0" fontId="94" fillId="46" borderId="0" xfId="203" applyFont="1" applyFill="1" applyAlignment="1">
      <alignment horizontal="center" vertical="center"/>
    </xf>
    <xf numFmtId="0" fontId="55" fillId="0" borderId="0" xfId="203"/>
    <xf numFmtId="0" fontId="95" fillId="46" borderId="0" xfId="270" applyFont="1" applyFill="1" applyBorder="1" applyAlignment="1">
      <alignment horizontal="center" vertical="center"/>
    </xf>
    <xf numFmtId="0" fontId="92" fillId="46" borderId="0" xfId="203" applyFont="1" applyFill="1" applyBorder="1" applyAlignment="1">
      <alignment horizontal="center" vertical="center"/>
    </xf>
    <xf numFmtId="0" fontId="96" fillId="46" borderId="0" xfId="270" applyFont="1" applyFill="1" applyBorder="1" applyAlignment="1">
      <alignment horizontal="center" vertical="center"/>
    </xf>
    <xf numFmtId="0" fontId="97" fillId="36" borderId="0" xfId="203" applyFont="1" applyFill="1"/>
    <xf numFmtId="0" fontId="55" fillId="36" borderId="0" xfId="203" applyFill="1"/>
    <xf numFmtId="41" fontId="0" fillId="0" borderId="0" xfId="271" applyFont="1"/>
    <xf numFmtId="3" fontId="55" fillId="0" borderId="0" xfId="203" applyNumberFormat="1"/>
    <xf numFmtId="3" fontId="98" fillId="0" borderId="0" xfId="203" applyNumberFormat="1" applyFont="1"/>
    <xf numFmtId="0" fontId="55" fillId="0" borderId="22" xfId="203" applyBorder="1"/>
    <xf numFmtId="41" fontId="0" fillId="0" borderId="22" xfId="271" applyFont="1" applyBorder="1"/>
    <xf numFmtId="3" fontId="55" fillId="0" borderId="22" xfId="203" applyNumberFormat="1" applyBorder="1"/>
    <xf numFmtId="0" fontId="97" fillId="0" borderId="0" xfId="203" applyFont="1"/>
    <xf numFmtId="0" fontId="94" fillId="47" borderId="0" xfId="203" applyFont="1" applyFill="1"/>
    <xf numFmtId="41" fontId="94" fillId="47" borderId="0" xfId="271" applyFont="1" applyFill="1"/>
    <xf numFmtId="0" fontId="94" fillId="48" borderId="0" xfId="203" applyFont="1" applyFill="1"/>
    <xf numFmtId="41" fontId="94" fillId="48" borderId="0" xfId="203" applyNumberFormat="1" applyFont="1" applyFill="1"/>
    <xf numFmtId="0" fontId="99" fillId="0" borderId="0" xfId="203" applyFont="1"/>
    <xf numFmtId="0" fontId="98" fillId="0" borderId="0" xfId="203" applyFont="1"/>
    <xf numFmtId="187" fontId="98" fillId="0" borderId="0" xfId="271" applyNumberFormat="1" applyFont="1"/>
    <xf numFmtId="43" fontId="0" fillId="0" borderId="0" xfId="271" applyNumberFormat="1" applyFont="1"/>
    <xf numFmtId="187" fontId="98" fillId="0" borderId="0" xfId="203" applyNumberFormat="1" applyFont="1"/>
    <xf numFmtId="0" fontId="98" fillId="0" borderId="22" xfId="203" applyFont="1" applyBorder="1"/>
    <xf numFmtId="187" fontId="98" fillId="0" borderId="22" xfId="203" applyNumberFormat="1" applyFont="1" applyBorder="1"/>
    <xf numFmtId="0" fontId="101" fillId="49" borderId="68" xfId="270" applyFont="1" applyFill="1" applyBorder="1" applyAlignment="1">
      <alignment horizontal="center" vertical="center"/>
    </xf>
    <xf numFmtId="0" fontId="102" fillId="0" borderId="0" xfId="270" applyFont="1"/>
    <xf numFmtId="0" fontId="101" fillId="50" borderId="0" xfId="270" applyFont="1" applyFill="1" applyBorder="1" applyAlignment="1">
      <alignment horizontal="center" vertical="center"/>
    </xf>
    <xf numFmtId="0" fontId="103" fillId="0" borderId="0" xfId="203" applyFont="1"/>
    <xf numFmtId="0" fontId="104" fillId="0" borderId="68" xfId="270" applyFont="1" applyFill="1" applyBorder="1" applyAlignment="1">
      <alignment horizontal="left" vertical="center"/>
    </xf>
    <xf numFmtId="41" fontId="105" fillId="0" borderId="0" xfId="272" applyFont="1"/>
    <xf numFmtId="0" fontId="106" fillId="0" borderId="0" xfId="203" applyFont="1" applyAlignment="1">
      <alignment horizontal="left" vertical="center"/>
    </xf>
    <xf numFmtId="0" fontId="9" fillId="0" borderId="0" xfId="203" applyFont="1" applyAlignment="1">
      <alignment horizontal="center" vertical="center" wrapText="1"/>
    </xf>
    <xf numFmtId="0" fontId="107" fillId="0" borderId="0" xfId="203" applyFont="1" applyAlignment="1">
      <alignment horizontal="center" vertical="center" wrapText="1"/>
    </xf>
    <xf numFmtId="41" fontId="103" fillId="0" borderId="0" xfId="271" applyFont="1"/>
    <xf numFmtId="0" fontId="8" fillId="51" borderId="2" xfId="203" applyFont="1" applyFill="1" applyBorder="1" applyAlignment="1">
      <alignment horizontal="center" vertical="center" wrapText="1"/>
    </xf>
    <xf numFmtId="0" fontId="8" fillId="51" borderId="17" xfId="203" applyFont="1" applyFill="1" applyBorder="1" applyAlignment="1">
      <alignment horizontal="center" vertical="center" wrapText="1"/>
    </xf>
    <xf numFmtId="0" fontId="8" fillId="51" borderId="3" xfId="203" applyFont="1" applyFill="1" applyBorder="1" applyAlignment="1">
      <alignment horizontal="center" vertical="center" wrapText="1"/>
    </xf>
    <xf numFmtId="0" fontId="8" fillId="0" borderId="0" xfId="203" applyFont="1" applyAlignment="1">
      <alignment horizontal="right" vertical="center" wrapText="1"/>
    </xf>
    <xf numFmtId="0" fontId="108" fillId="46" borderId="0" xfId="203" applyFont="1" applyFill="1" applyAlignment="1">
      <alignment horizontal="center" vertical="center"/>
    </xf>
    <xf numFmtId="0" fontId="9" fillId="0" borderId="6" xfId="203" applyFont="1" applyBorder="1" applyAlignment="1">
      <alignment vertical="center" wrapText="1"/>
    </xf>
    <xf numFmtId="0" fontId="8" fillId="0" borderId="7" xfId="203" applyFont="1" applyBorder="1" applyAlignment="1">
      <alignment horizontal="right" vertical="center" wrapText="1"/>
    </xf>
    <xf numFmtId="0" fontId="8" fillId="0" borderId="1" xfId="203" applyFont="1" applyBorder="1" applyAlignment="1">
      <alignment horizontal="right" vertical="center" wrapText="1"/>
    </xf>
    <xf numFmtId="3" fontId="9" fillId="0" borderId="7" xfId="203" applyNumberFormat="1" applyFont="1" applyBorder="1" applyAlignment="1">
      <alignment horizontal="right" vertical="center" wrapText="1"/>
    </xf>
    <xf numFmtId="3" fontId="9" fillId="0" borderId="1" xfId="203" applyNumberFormat="1" applyFont="1" applyBorder="1" applyAlignment="1">
      <alignment horizontal="right" vertical="center" wrapText="1"/>
    </xf>
    <xf numFmtId="0" fontId="8" fillId="0" borderId="6" xfId="203" applyFont="1" applyBorder="1" applyAlignment="1">
      <alignment horizontal="right" vertical="center" wrapText="1"/>
    </xf>
    <xf numFmtId="3" fontId="8" fillId="0" borderId="7" xfId="203" applyNumberFormat="1" applyFont="1" applyBorder="1" applyAlignment="1">
      <alignment horizontal="right" vertical="center" wrapText="1"/>
    </xf>
    <xf numFmtId="3" fontId="8" fillId="0" borderId="1" xfId="203" applyNumberFormat="1" applyFont="1" applyBorder="1" applyAlignment="1">
      <alignment horizontal="right" vertical="center" wrapText="1"/>
    </xf>
    <xf numFmtId="10" fontId="103" fillId="0" borderId="0" xfId="273" applyNumberFormat="1" applyFont="1" applyAlignment="1"/>
    <xf numFmtId="3" fontId="103" fillId="0" borderId="0" xfId="203" applyNumberFormat="1" applyFont="1"/>
    <xf numFmtId="0" fontId="9" fillId="0" borderId="6" xfId="203" applyFont="1" applyBorder="1" applyAlignment="1">
      <alignment horizontal="left" vertical="center" wrapText="1"/>
    </xf>
    <xf numFmtId="0" fontId="8" fillId="0" borderId="6" xfId="203" applyFont="1" applyBorder="1" applyAlignment="1">
      <alignment vertical="center" wrapText="1"/>
    </xf>
    <xf numFmtId="9" fontId="103" fillId="0" borderId="0" xfId="273" applyFont="1" applyAlignment="1"/>
    <xf numFmtId="0" fontId="9" fillId="0" borderId="8" xfId="203" applyFont="1" applyBorder="1" applyAlignment="1">
      <alignment vertical="center" wrapText="1"/>
    </xf>
    <xf numFmtId="3" fontId="9" fillId="0" borderId="10" xfId="203" applyNumberFormat="1" applyFont="1" applyBorder="1" applyAlignment="1">
      <alignment horizontal="right" vertical="center" wrapText="1"/>
    </xf>
    <xf numFmtId="3" fontId="9" fillId="0" borderId="9" xfId="203" applyNumberFormat="1" applyFont="1" applyBorder="1" applyAlignment="1">
      <alignment horizontal="right" vertical="center" wrapText="1"/>
    </xf>
    <xf numFmtId="0" fontId="109" fillId="0" borderId="0" xfId="203" applyFont="1"/>
    <xf numFmtId="0" fontId="8" fillId="0" borderId="6" xfId="203" applyFont="1" applyBorder="1" applyAlignment="1">
      <alignment horizontal="center" vertical="center" wrapText="1"/>
    </xf>
    <xf numFmtId="0" fontId="8" fillId="0" borderId="8" xfId="203" applyFont="1" applyBorder="1" applyAlignment="1">
      <alignment vertical="center" wrapText="1"/>
    </xf>
    <xf numFmtId="3" fontId="8" fillId="0" borderId="10" xfId="203" applyNumberFormat="1" applyFont="1" applyBorder="1" applyAlignment="1">
      <alignment horizontal="right" vertical="center" wrapText="1"/>
    </xf>
    <xf numFmtId="3" fontId="8" fillId="0" borderId="9" xfId="203" applyNumberFormat="1" applyFont="1" applyBorder="1" applyAlignment="1">
      <alignment horizontal="right" vertical="center" wrapText="1"/>
    </xf>
    <xf numFmtId="0" fontId="8" fillId="51" borderId="1" xfId="203" applyFont="1" applyFill="1" applyBorder="1" applyAlignment="1">
      <alignment horizontal="center" vertical="center" wrapText="1"/>
    </xf>
    <xf numFmtId="0" fontId="8" fillId="0" borderId="1" xfId="203" applyFont="1" applyBorder="1" applyAlignment="1">
      <alignment vertical="center" wrapText="1"/>
    </xf>
    <xf numFmtId="0" fontId="8" fillId="0" borderId="9" xfId="203" applyFont="1" applyBorder="1" applyAlignment="1">
      <alignment horizontal="right" vertical="center" wrapText="1"/>
    </xf>
    <xf numFmtId="0" fontId="8" fillId="0" borderId="8" xfId="203" applyFont="1" applyBorder="1" applyAlignment="1">
      <alignment horizontal="right" vertical="center" wrapText="1"/>
    </xf>
    <xf numFmtId="0" fontId="109" fillId="0" borderId="0" xfId="203" applyFont="1" applyAlignment="1">
      <alignment horizontal="justify" vertical="center" wrapText="1"/>
    </xf>
    <xf numFmtId="0" fontId="103" fillId="0" borderId="0" xfId="203" applyFont="1" applyAlignment="1">
      <alignment horizontal="justify" vertical="center" wrapText="1"/>
    </xf>
    <xf numFmtId="0" fontId="8" fillId="51" borderId="6" xfId="203" applyFont="1" applyFill="1" applyBorder="1" applyAlignment="1">
      <alignment horizontal="center" vertical="center" wrapText="1"/>
    </xf>
    <xf numFmtId="0" fontId="8" fillId="51" borderId="7" xfId="203" applyFont="1" applyFill="1" applyBorder="1" applyAlignment="1">
      <alignment horizontal="center" vertical="center" wrapText="1"/>
    </xf>
    <xf numFmtId="0" fontId="8" fillId="0" borderId="6" xfId="203" applyFont="1" applyBorder="1" applyAlignment="1">
      <alignment vertical="top" wrapText="1"/>
    </xf>
    <xf numFmtId="0" fontId="8" fillId="0" borderId="8" xfId="203" applyFont="1" applyBorder="1" applyAlignment="1">
      <alignment vertical="top" wrapText="1"/>
    </xf>
    <xf numFmtId="3" fontId="8" fillId="0" borderId="1" xfId="203" applyNumberFormat="1" applyFont="1" applyBorder="1" applyAlignment="1">
      <alignment horizontal="right" vertical="top" wrapText="1"/>
    </xf>
    <xf numFmtId="3" fontId="8" fillId="0" borderId="7" xfId="203" applyNumberFormat="1" applyFont="1" applyBorder="1" applyAlignment="1">
      <alignment horizontal="right" vertical="top" wrapText="1"/>
    </xf>
    <xf numFmtId="0" fontId="8" fillId="0" borderId="1" xfId="203" applyFont="1" applyBorder="1" applyAlignment="1">
      <alignment horizontal="right" vertical="top" wrapText="1"/>
    </xf>
    <xf numFmtId="0" fontId="8" fillId="0" borderId="7" xfId="203" applyFont="1" applyBorder="1" applyAlignment="1">
      <alignment horizontal="right" vertical="top" wrapText="1"/>
    </xf>
    <xf numFmtId="3" fontId="8" fillId="0" borderId="9" xfId="203" applyNumberFormat="1" applyFont="1" applyBorder="1" applyAlignment="1">
      <alignment horizontal="right" vertical="top" wrapText="1"/>
    </xf>
    <xf numFmtId="3" fontId="8" fillId="0" borderId="10" xfId="203" applyNumberFormat="1" applyFont="1" applyBorder="1" applyAlignment="1">
      <alignment horizontal="right" vertical="top" wrapText="1"/>
    </xf>
    <xf numFmtId="0" fontId="8" fillId="0" borderId="0" xfId="203" applyFont="1" applyAlignment="1">
      <alignment wrapText="1"/>
    </xf>
    <xf numFmtId="0" fontId="8" fillId="0" borderId="0" xfId="203" applyFont="1" applyAlignment="1">
      <alignment horizontal="center" wrapText="1"/>
    </xf>
    <xf numFmtId="0" fontId="8" fillId="0" borderId="0" xfId="203" applyFont="1" applyAlignment="1">
      <alignment horizontal="right" wrapText="1"/>
    </xf>
    <xf numFmtId="0" fontId="8" fillId="0" borderId="7" xfId="203" applyFont="1" applyBorder="1" applyAlignment="1">
      <alignment horizontal="center" vertical="center" wrapText="1"/>
    </xf>
    <xf numFmtId="0" fontId="8" fillId="0" borderId="10" xfId="203" applyFont="1" applyBorder="1" applyAlignment="1">
      <alignment horizontal="center" vertical="center" wrapText="1"/>
    </xf>
    <xf numFmtId="0" fontId="106" fillId="0" borderId="0" xfId="203" applyFont="1" applyAlignment="1">
      <alignment horizontal="left" vertical="center" wrapText="1"/>
    </xf>
    <xf numFmtId="0" fontId="103" fillId="0" borderId="0" xfId="203" applyFont="1" applyAlignment="1">
      <alignment wrapText="1"/>
    </xf>
    <xf numFmtId="0" fontId="8" fillId="0" borderId="0" xfId="203" applyFont="1" applyAlignment="1">
      <alignment horizontal="center" vertical="center" wrapText="1"/>
    </xf>
    <xf numFmtId="0" fontId="108" fillId="46" borderId="0" xfId="203" applyFont="1" applyFill="1"/>
    <xf numFmtId="0" fontId="109" fillId="0" borderId="0" xfId="203" applyFont="1" applyAlignment="1">
      <alignment wrapText="1"/>
    </xf>
    <xf numFmtId="0" fontId="8" fillId="0" borderId="10" xfId="203" applyFont="1" applyBorder="1" applyAlignment="1">
      <alignment horizontal="right" vertical="center" wrapText="1"/>
    </xf>
    <xf numFmtId="0" fontId="3" fillId="0" borderId="0" xfId="203" applyFont="1" applyAlignment="1">
      <alignment horizontal="justify" vertical="center" wrapText="1"/>
    </xf>
    <xf numFmtId="0" fontId="7" fillId="0" borderId="0" xfId="203" applyFont="1" applyAlignment="1">
      <alignment horizontal="justify" vertical="center" wrapText="1"/>
    </xf>
    <xf numFmtId="0" fontId="5" fillId="0" borderId="0" xfId="203" applyFont="1" applyAlignment="1">
      <alignment horizontal="right" vertical="center" wrapText="1"/>
    </xf>
    <xf numFmtId="0" fontId="5" fillId="51" borderId="20" xfId="203" applyFont="1" applyFill="1" applyBorder="1" applyAlignment="1">
      <alignment horizontal="center" vertical="center" wrapText="1"/>
    </xf>
    <xf numFmtId="0" fontId="5" fillId="51" borderId="12" xfId="203" applyFont="1" applyFill="1" applyBorder="1" applyAlignment="1">
      <alignment horizontal="center" vertical="center" wrapText="1"/>
    </xf>
    <xf numFmtId="0" fontId="5" fillId="0" borderId="6" xfId="203" applyFont="1" applyBorder="1" applyAlignment="1">
      <alignment vertical="top" wrapText="1"/>
    </xf>
    <xf numFmtId="3" fontId="5" fillId="0" borderId="1" xfId="203" applyNumberFormat="1" applyFont="1" applyBorder="1" applyAlignment="1">
      <alignment horizontal="right" wrapText="1"/>
    </xf>
    <xf numFmtId="3" fontId="5" fillId="0" borderId="7" xfId="203" applyNumberFormat="1" applyFont="1" applyBorder="1" applyAlignment="1">
      <alignment horizontal="right" wrapText="1"/>
    </xf>
    <xf numFmtId="0" fontId="5" fillId="0" borderId="1" xfId="203" applyFont="1" applyBorder="1" applyAlignment="1">
      <alignment horizontal="right" wrapText="1"/>
    </xf>
    <xf numFmtId="0" fontId="5" fillId="0" borderId="7" xfId="203" applyFont="1" applyBorder="1" applyAlignment="1">
      <alignment horizontal="right" wrapText="1"/>
    </xf>
    <xf numFmtId="0" fontId="5" fillId="0" borderId="6" xfId="203" applyFont="1" applyBorder="1" applyAlignment="1">
      <alignment wrapText="1"/>
    </xf>
    <xf numFmtId="3" fontId="5" fillId="0" borderId="1" xfId="203" applyNumberFormat="1" applyFont="1" applyBorder="1" applyAlignment="1">
      <alignment horizontal="right" vertical="center" wrapText="1"/>
    </xf>
    <xf numFmtId="3" fontId="5" fillId="0" borderId="7" xfId="203" applyNumberFormat="1" applyFont="1" applyBorder="1" applyAlignment="1">
      <alignment horizontal="right" vertical="center" wrapText="1"/>
    </xf>
    <xf numFmtId="0" fontId="5" fillId="0" borderId="8" xfId="203" applyFont="1" applyBorder="1" applyAlignment="1">
      <alignment vertical="top" wrapText="1"/>
    </xf>
    <xf numFmtId="0" fontId="5" fillId="0" borderId="9" xfId="203" applyFont="1" applyBorder="1" applyAlignment="1">
      <alignment horizontal="right" wrapText="1"/>
    </xf>
    <xf numFmtId="3" fontId="5" fillId="0" borderId="9" xfId="203" applyNumberFormat="1" applyFont="1" applyBorder="1" applyAlignment="1">
      <alignment horizontal="right" wrapText="1"/>
    </xf>
    <xf numFmtId="3" fontId="5" fillId="0" borderId="10" xfId="203" applyNumberFormat="1" applyFont="1" applyBorder="1" applyAlignment="1">
      <alignment horizontal="right" wrapText="1"/>
    </xf>
    <xf numFmtId="0" fontId="7" fillId="0" borderId="0" xfId="203" applyFont="1"/>
    <xf numFmtId="0" fontId="5" fillId="51" borderId="2" xfId="203" applyFont="1" applyFill="1" applyBorder="1" applyAlignment="1">
      <alignment horizontal="center" vertical="center" wrapText="1"/>
    </xf>
    <xf numFmtId="0" fontId="5" fillId="51" borderId="3" xfId="203" applyFont="1" applyFill="1" applyBorder="1" applyAlignment="1">
      <alignment horizontal="center" vertical="center" wrapText="1"/>
    </xf>
    <xf numFmtId="0" fontId="5" fillId="51" borderId="17" xfId="203" applyFont="1" applyFill="1" applyBorder="1" applyAlignment="1">
      <alignment horizontal="center" vertical="center" wrapText="1"/>
    </xf>
    <xf numFmtId="0" fontId="5" fillId="0" borderId="6" xfId="203" applyFont="1" applyBorder="1" applyAlignment="1">
      <alignment vertical="center" wrapText="1"/>
    </xf>
    <xf numFmtId="3" fontId="5" fillId="0" borderId="1" xfId="203" applyNumberFormat="1" applyFont="1" applyBorder="1" applyAlignment="1">
      <alignment horizontal="right" vertical="top" wrapText="1"/>
    </xf>
    <xf numFmtId="3" fontId="5" fillId="0" borderId="7" xfId="203" applyNumberFormat="1" applyFont="1" applyBorder="1" applyAlignment="1">
      <alignment horizontal="right" vertical="top" wrapText="1"/>
    </xf>
    <xf numFmtId="0" fontId="5" fillId="0" borderId="8" xfId="203" applyFont="1" applyBorder="1" applyAlignment="1">
      <alignment horizontal="center" vertical="center" wrapText="1"/>
    </xf>
    <xf numFmtId="3" fontId="5" fillId="0" borderId="9" xfId="203" applyNumberFormat="1" applyFont="1" applyBorder="1" applyAlignment="1">
      <alignment horizontal="right" vertical="top" wrapText="1"/>
    </xf>
    <xf numFmtId="3" fontId="5" fillId="0" borderId="10" xfId="203" applyNumberFormat="1" applyFont="1" applyBorder="1" applyAlignment="1">
      <alignment horizontal="right" vertical="top" wrapText="1"/>
    </xf>
    <xf numFmtId="0" fontId="55" fillId="0" borderId="0" xfId="203" applyAlignment="1">
      <alignment horizontal="justify" vertical="center" wrapText="1"/>
    </xf>
    <xf numFmtId="0" fontId="5" fillId="0" borderId="6" xfId="203" applyFont="1" applyBorder="1" applyAlignment="1">
      <alignment horizontal="center" vertical="center" wrapText="1"/>
    </xf>
    <xf numFmtId="0" fontId="5" fillId="0" borderId="1" xfId="203" applyFont="1" applyBorder="1" applyAlignment="1">
      <alignment horizontal="right" vertical="center" wrapText="1"/>
    </xf>
    <xf numFmtId="0" fontId="5" fillId="0" borderId="8" xfId="203" applyFont="1" applyBorder="1" applyAlignment="1">
      <alignment vertical="center" wrapText="1"/>
    </xf>
    <xf numFmtId="0" fontId="5" fillId="0" borderId="9" xfId="203" applyFont="1" applyBorder="1" applyAlignment="1">
      <alignment horizontal="right" vertical="center" wrapText="1"/>
    </xf>
    <xf numFmtId="3" fontId="5" fillId="0" borderId="9" xfId="203" applyNumberFormat="1" applyFont="1" applyBorder="1" applyAlignment="1">
      <alignment horizontal="right" vertical="center" wrapText="1"/>
    </xf>
    <xf numFmtId="3" fontId="5" fillId="0" borderId="10" xfId="203" applyNumberFormat="1" applyFont="1" applyBorder="1" applyAlignment="1">
      <alignment horizontal="right" vertical="center" wrapText="1"/>
    </xf>
    <xf numFmtId="0" fontId="5" fillId="0" borderId="7" xfId="203" applyFont="1" applyBorder="1" applyAlignment="1">
      <alignment horizontal="right" vertical="center" wrapText="1"/>
    </xf>
    <xf numFmtId="0" fontId="110" fillId="0" borderId="0" xfId="203" applyFont="1" applyAlignment="1">
      <alignment horizontal="left" vertical="center"/>
    </xf>
    <xf numFmtId="0" fontId="5" fillId="0" borderId="0" xfId="203" applyFont="1" applyAlignment="1">
      <alignment wrapText="1"/>
    </xf>
    <xf numFmtId="0" fontId="5" fillId="0" borderId="0" xfId="203" applyFont="1" applyAlignment="1">
      <alignment horizontal="center" wrapText="1"/>
    </xf>
    <xf numFmtId="0" fontId="5" fillId="0" borderId="0" xfId="203" applyFont="1" applyAlignment="1">
      <alignment horizontal="right" wrapText="1"/>
    </xf>
    <xf numFmtId="0" fontId="5" fillId="51" borderId="1" xfId="203" applyFont="1" applyFill="1" applyBorder="1" applyAlignment="1">
      <alignment horizontal="center" vertical="center" wrapText="1"/>
    </xf>
    <xf numFmtId="0" fontId="5" fillId="0" borderId="7" xfId="203" applyFont="1" applyBorder="1" applyAlignment="1">
      <alignment horizontal="center" vertical="center" wrapText="1"/>
    </xf>
    <xf numFmtId="0" fontId="5" fillId="0" borderId="1" xfId="203" applyFont="1" applyBorder="1" applyAlignment="1">
      <alignment vertical="center" wrapText="1"/>
    </xf>
    <xf numFmtId="0" fontId="5" fillId="0" borderId="10" xfId="203" applyFont="1" applyBorder="1" applyAlignment="1">
      <alignment horizontal="center" vertical="center" wrapText="1"/>
    </xf>
    <xf numFmtId="0" fontId="111" fillId="0" borderId="0" xfId="203" applyFont="1" applyAlignment="1">
      <alignment horizontal="justify" vertical="center" wrapText="1"/>
    </xf>
    <xf numFmtId="0" fontId="8" fillId="0" borderId="13" xfId="203" applyFont="1" applyBorder="1" applyAlignment="1">
      <alignment vertical="center" wrapText="1"/>
    </xf>
    <xf numFmtId="0" fontId="8" fillId="0" borderId="15" xfId="203" applyFont="1" applyBorder="1" applyAlignment="1">
      <alignment vertical="center" wrapText="1"/>
    </xf>
    <xf numFmtId="0" fontId="5" fillId="51" borderId="6" xfId="203" applyFont="1" applyFill="1" applyBorder="1" applyAlignment="1">
      <alignment horizontal="center" vertical="center" wrapText="1"/>
    </xf>
    <xf numFmtId="0" fontId="5" fillId="51" borderId="7" xfId="203" applyFont="1" applyFill="1" applyBorder="1" applyAlignment="1">
      <alignment horizontal="center" vertical="center" wrapText="1"/>
    </xf>
    <xf numFmtId="0" fontId="5" fillId="0" borderId="1" xfId="203" applyFont="1" applyBorder="1" applyAlignment="1">
      <alignment horizontal="right" vertical="top" wrapText="1"/>
    </xf>
    <xf numFmtId="0" fontId="5" fillId="0" borderId="7" xfId="203" applyFont="1" applyBorder="1" applyAlignment="1">
      <alignment horizontal="right" vertical="top" wrapText="1"/>
    </xf>
    <xf numFmtId="0" fontId="112" fillId="0" borderId="0" xfId="203" applyFont="1" applyAlignment="1">
      <alignment horizontal="justify" vertical="center" wrapText="1"/>
    </xf>
    <xf numFmtId="0" fontId="59" fillId="0" borderId="0" xfId="270"/>
    <xf numFmtId="0" fontId="101" fillId="49" borderId="0" xfId="270" applyFont="1" applyFill="1" applyBorder="1" applyAlignment="1">
      <alignment horizontal="center" vertical="center"/>
    </xf>
    <xf numFmtId="0" fontId="104" fillId="0" borderId="68" xfId="270" applyFont="1" applyBorder="1" applyAlignment="1">
      <alignment horizontal="left" vertical="center"/>
    </xf>
    <xf numFmtId="41" fontId="0" fillId="0" borderId="0" xfId="272" applyFont="1"/>
    <xf numFmtId="0" fontId="104" fillId="44" borderId="68" xfId="270" applyFont="1" applyFill="1" applyBorder="1" applyAlignment="1">
      <alignment horizontal="left" vertical="center"/>
    </xf>
    <xf numFmtId="41" fontId="98" fillId="0" borderId="0" xfId="272" applyFont="1"/>
    <xf numFmtId="0" fontId="104" fillId="52" borderId="68" xfId="270" applyFont="1" applyFill="1" applyBorder="1" applyAlignment="1">
      <alignment horizontal="left" vertical="center"/>
    </xf>
    <xf numFmtId="3" fontId="104" fillId="0" borderId="68" xfId="270" applyNumberFormat="1" applyFont="1" applyBorder="1" applyAlignment="1">
      <alignment horizontal="right" vertical="center"/>
    </xf>
    <xf numFmtId="4" fontId="104" fillId="0" borderId="68" xfId="270" applyNumberFormat="1" applyFont="1" applyBorder="1" applyAlignment="1">
      <alignment horizontal="right" vertical="center"/>
    </xf>
    <xf numFmtId="0" fontId="18" fillId="46" borderId="0" xfId="3" applyFont="1" applyFill="1" applyBorder="1" applyAlignment="1" applyProtection="1">
      <alignment vertical="center"/>
    </xf>
    <xf numFmtId="0" fontId="18" fillId="46" borderId="0" xfId="0" applyFont="1" applyFill="1" applyBorder="1">
      <alignment vertical="center"/>
    </xf>
    <xf numFmtId="0" fontId="18" fillId="46" borderId="0" xfId="0" applyFont="1" applyFill="1">
      <alignment vertical="center"/>
    </xf>
    <xf numFmtId="0" fontId="18" fillId="46" borderId="0" xfId="0" applyFont="1" applyFill="1" applyBorder="1" applyAlignment="1">
      <alignment horizontal="right" vertical="center"/>
    </xf>
    <xf numFmtId="0" fontId="21" fillId="46" borderId="50" xfId="4" applyFont="1" applyFill="1" applyBorder="1">
      <alignment vertical="center"/>
    </xf>
    <xf numFmtId="0" fontId="18" fillId="46" borderId="50" xfId="0" applyFont="1" applyFill="1" applyBorder="1">
      <alignment vertical="center"/>
    </xf>
    <xf numFmtId="0" fontId="18" fillId="46" borderId="50" xfId="0" applyFont="1" applyFill="1" applyBorder="1" applyAlignment="1">
      <alignment horizontal="right" vertical="center"/>
    </xf>
    <xf numFmtId="164" fontId="22" fillId="42" borderId="0" xfId="2" applyNumberFormat="1" applyFont="1" applyFill="1" applyBorder="1" applyAlignment="1" applyProtection="1">
      <alignment horizontal="right"/>
    </xf>
    <xf numFmtId="171" fontId="17" fillId="42" borderId="52" xfId="0" applyNumberFormat="1" applyFont="1" applyFill="1" applyBorder="1" applyAlignment="1" applyProtection="1">
      <alignment horizontal="right"/>
    </xf>
    <xf numFmtId="168" fontId="22" fillId="42" borderId="0" xfId="0" applyNumberFormat="1" applyFont="1" applyFill="1" applyBorder="1" applyAlignment="1" applyProtection="1">
      <alignment horizontal="right" vertical="top"/>
    </xf>
    <xf numFmtId="2" fontId="22" fillId="42" borderId="0" xfId="7" applyNumberFormat="1" applyFont="1" applyFill="1" applyBorder="1" applyAlignment="1" applyProtection="1">
      <alignment horizontal="right" vertical="top"/>
    </xf>
    <xf numFmtId="170" fontId="22" fillId="42" borderId="0" xfId="0" applyNumberFormat="1" applyFont="1" applyFill="1" applyBorder="1" applyAlignment="1" applyProtection="1">
      <alignment horizontal="right" vertical="top"/>
    </xf>
    <xf numFmtId="171" fontId="22" fillId="42" borderId="0" xfId="0" applyNumberFormat="1" applyFont="1" applyFill="1" applyBorder="1" applyAlignment="1" applyProtection="1">
      <alignment horizontal="right"/>
    </xf>
    <xf numFmtId="0" fontId="23" fillId="36" borderId="0" xfId="0" applyFont="1" applyFill="1" applyAlignment="1" applyProtection="1">
      <alignment horizontal="left"/>
    </xf>
    <xf numFmtId="164" fontId="23" fillId="36" borderId="0" xfId="2" applyNumberFormat="1" applyFont="1" applyFill="1" applyAlignment="1" applyProtection="1">
      <alignment horizontal="right"/>
    </xf>
    <xf numFmtId="0" fontId="23" fillId="36" borderId="0" xfId="0" applyFont="1" applyFill="1" applyAlignment="1" applyProtection="1">
      <alignment horizontal="right"/>
    </xf>
    <xf numFmtId="0" fontId="114" fillId="0" borderId="0" xfId="0" applyFont="1" applyAlignment="1">
      <alignment horizontal="justify" vertical="center"/>
    </xf>
    <xf numFmtId="0" fontId="68" fillId="0" borderId="0" xfId="0" applyFont="1" applyAlignment="1">
      <alignment vertical="center"/>
    </xf>
    <xf numFmtId="0" fontId="68" fillId="0" borderId="0" xfId="0" applyFont="1">
      <alignment vertical="center"/>
    </xf>
    <xf numFmtId="0" fontId="114" fillId="51" borderId="6" xfId="0" applyFont="1" applyFill="1" applyBorder="1" applyAlignment="1">
      <alignment horizontal="center" vertical="center"/>
    </xf>
    <xf numFmtId="0" fontId="114" fillId="0" borderId="31" xfId="0" applyFont="1" applyBorder="1" applyAlignment="1">
      <alignment vertical="center"/>
    </xf>
    <xf numFmtId="0" fontId="114" fillId="0" borderId="38" xfId="0" applyFont="1" applyBorder="1" applyAlignment="1">
      <alignment vertical="center"/>
    </xf>
    <xf numFmtId="0" fontId="114" fillId="0" borderId="25" xfId="0" applyFont="1" applyBorder="1" applyAlignment="1">
      <alignment vertical="center"/>
    </xf>
    <xf numFmtId="0" fontId="114" fillId="0" borderId="6" xfId="0" applyFont="1" applyBorder="1" applyAlignment="1">
      <alignment vertical="center"/>
    </xf>
    <xf numFmtId="3" fontId="114" fillId="0" borderId="7" xfId="0" applyNumberFormat="1" applyFont="1" applyBorder="1" applyAlignment="1">
      <alignment horizontal="right" vertical="center"/>
    </xf>
    <xf numFmtId="3" fontId="114" fillId="0" borderId="1" xfId="0" applyNumberFormat="1" applyFont="1" applyBorder="1" applyAlignment="1">
      <alignment horizontal="right" vertical="center"/>
    </xf>
    <xf numFmtId="0" fontId="114" fillId="0" borderId="7" xfId="0" applyFont="1" applyBorder="1" applyAlignment="1">
      <alignment horizontal="right" vertical="center"/>
    </xf>
    <xf numFmtId="0" fontId="114" fillId="0" borderId="6" xfId="0" applyFont="1" applyBorder="1" applyAlignment="1">
      <alignment horizontal="center" vertical="center"/>
    </xf>
    <xf numFmtId="0" fontId="114" fillId="0" borderId="8" xfId="0" applyFont="1" applyBorder="1" applyAlignment="1">
      <alignment horizontal="center" vertical="center"/>
    </xf>
    <xf numFmtId="3" fontId="114" fillId="0" borderId="10" xfId="0" applyNumberFormat="1" applyFont="1" applyBorder="1" applyAlignment="1">
      <alignment horizontal="right" vertical="center"/>
    </xf>
    <xf numFmtId="3" fontId="114" fillId="0" borderId="9" xfId="0" applyNumberFormat="1" applyFont="1" applyBorder="1" applyAlignment="1">
      <alignment horizontal="right" vertical="center"/>
    </xf>
    <xf numFmtId="0" fontId="114" fillId="0" borderId="0" xfId="0" applyFont="1" applyAlignment="1">
      <alignment horizontal="justify" vertical="center" wrapText="1"/>
    </xf>
    <xf numFmtId="0" fontId="68" fillId="0" borderId="0" xfId="0" applyFont="1" applyAlignment="1">
      <alignment horizontal="justify" vertical="center" wrapText="1"/>
    </xf>
    <xf numFmtId="0" fontId="114" fillId="51" borderId="35" xfId="0" applyFont="1" applyFill="1" applyBorder="1" applyAlignment="1">
      <alignment horizontal="right" vertical="center" wrapText="1"/>
    </xf>
    <xf numFmtId="0" fontId="114" fillId="51" borderId="29" xfId="0" applyFont="1" applyFill="1" applyBorder="1" applyAlignment="1">
      <alignment horizontal="right" vertical="center" wrapText="1"/>
    </xf>
    <xf numFmtId="0" fontId="114" fillId="51" borderId="18" xfId="0" applyFont="1" applyFill="1" applyBorder="1" applyAlignment="1">
      <alignment horizontal="right" vertical="center" wrapText="1"/>
    </xf>
    <xf numFmtId="0" fontId="114" fillId="51" borderId="6" xfId="0" applyFont="1" applyFill="1" applyBorder="1" applyAlignment="1">
      <alignment horizontal="center" vertical="center" wrapText="1"/>
    </xf>
    <xf numFmtId="0" fontId="114" fillId="51" borderId="1" xfId="0" applyFont="1" applyFill="1" applyBorder="1" applyAlignment="1">
      <alignment horizontal="center" vertical="center" wrapText="1"/>
    </xf>
    <xf numFmtId="0" fontId="114" fillId="51" borderId="7" xfId="0" applyFont="1" applyFill="1" applyBorder="1" applyAlignment="1">
      <alignment horizontal="center" vertical="center" wrapText="1"/>
    </xf>
    <xf numFmtId="0" fontId="114" fillId="0" borderId="6" xfId="0" applyFont="1" applyBorder="1" applyAlignment="1">
      <alignment vertical="top" wrapText="1"/>
    </xf>
    <xf numFmtId="3" fontId="114" fillId="0" borderId="1" xfId="0" applyNumberFormat="1" applyFont="1" applyBorder="1" applyAlignment="1">
      <alignment horizontal="right" vertical="top" wrapText="1"/>
    </xf>
    <xf numFmtId="3" fontId="114" fillId="0" borderId="7" xfId="0" applyNumberFormat="1" applyFont="1" applyBorder="1" applyAlignment="1">
      <alignment horizontal="right" vertical="top" wrapText="1"/>
    </xf>
    <xf numFmtId="0" fontId="114" fillId="0" borderId="8" xfId="0" applyFont="1" applyBorder="1" applyAlignment="1">
      <alignment horizontal="center" vertical="top" wrapText="1"/>
    </xf>
    <xf numFmtId="3" fontId="114" fillId="0" borderId="9" xfId="0" applyNumberFormat="1" applyFont="1" applyBorder="1" applyAlignment="1">
      <alignment horizontal="right" vertical="top" wrapText="1"/>
    </xf>
    <xf numFmtId="3" fontId="114" fillId="0" borderId="10" xfId="0" applyNumberFormat="1" applyFont="1" applyBorder="1" applyAlignment="1">
      <alignment horizontal="right" vertical="top" wrapText="1"/>
    </xf>
    <xf numFmtId="0" fontId="114" fillId="0" borderId="0" xfId="0" applyFont="1" applyAlignment="1">
      <alignment vertical="top" wrapText="1"/>
    </xf>
    <xf numFmtId="0" fontId="114" fillId="0" borderId="0" xfId="0" applyFont="1" applyAlignment="1">
      <alignment horizontal="right" vertical="top" wrapText="1"/>
    </xf>
    <xf numFmtId="0" fontId="114" fillId="53" borderId="2" xfId="0" applyFont="1" applyFill="1" applyBorder="1" applyAlignment="1">
      <alignment horizontal="center" vertical="center" wrapText="1"/>
    </xf>
    <xf numFmtId="0" fontId="114" fillId="53" borderId="3" xfId="0" applyFont="1" applyFill="1" applyBorder="1" applyAlignment="1">
      <alignment horizontal="center" vertical="center" wrapText="1"/>
    </xf>
    <xf numFmtId="0" fontId="114" fillId="53" borderId="17" xfId="0" applyFont="1" applyFill="1" applyBorder="1" applyAlignment="1">
      <alignment horizontal="center" vertical="center" wrapText="1"/>
    </xf>
    <xf numFmtId="0" fontId="114" fillId="0" borderId="1" xfId="0" applyFont="1" applyBorder="1" applyAlignment="1">
      <alignment horizontal="center" vertical="top" wrapText="1"/>
    </xf>
    <xf numFmtId="0" fontId="114" fillId="0" borderId="9" xfId="0" applyFont="1" applyBorder="1" applyAlignment="1">
      <alignment horizontal="center" vertical="top" wrapText="1"/>
    </xf>
    <xf numFmtId="3" fontId="114" fillId="0" borderId="1" xfId="0" applyNumberFormat="1" applyFont="1" applyBorder="1" applyAlignment="1">
      <alignment horizontal="right" vertical="center" wrapText="1"/>
    </xf>
    <xf numFmtId="3" fontId="114" fillId="0" borderId="7" xfId="0" applyNumberFormat="1" applyFont="1" applyBorder="1" applyAlignment="1">
      <alignment horizontal="right" vertical="center" wrapText="1"/>
    </xf>
    <xf numFmtId="3" fontId="114" fillId="0" borderId="9" xfId="0" applyNumberFormat="1" applyFont="1" applyBorder="1" applyAlignment="1">
      <alignment horizontal="right" vertical="center" wrapText="1"/>
    </xf>
    <xf numFmtId="3" fontId="114" fillId="0" borderId="10" xfId="0" applyNumberFormat="1" applyFont="1" applyBorder="1" applyAlignment="1">
      <alignment horizontal="right" vertical="center" wrapText="1"/>
    </xf>
    <xf numFmtId="0" fontId="114" fillId="53" borderId="1" xfId="0" applyFont="1" applyFill="1" applyBorder="1" applyAlignment="1">
      <alignment horizontal="center" vertical="center" wrapText="1"/>
    </xf>
    <xf numFmtId="0" fontId="114" fillId="53" borderId="7" xfId="0" applyFont="1" applyFill="1" applyBorder="1" applyAlignment="1">
      <alignment horizontal="center" vertical="center" wrapText="1"/>
    </xf>
    <xf numFmtId="0" fontId="114" fillId="0" borderId="1" xfId="0" applyFont="1" applyBorder="1" applyAlignment="1">
      <alignment horizontal="center" vertical="center" wrapText="1"/>
    </xf>
    <xf numFmtId="0" fontId="114" fillId="0" borderId="1" xfId="0" applyFont="1" applyBorder="1" applyAlignment="1">
      <alignment horizontal="right" vertical="center" wrapText="1"/>
    </xf>
    <xf numFmtId="0" fontId="114" fillId="0" borderId="7" xfId="0" applyFont="1" applyBorder="1" applyAlignment="1">
      <alignment horizontal="right" vertical="center" wrapText="1"/>
    </xf>
    <xf numFmtId="10" fontId="114" fillId="0" borderId="9" xfId="0" applyNumberFormat="1" applyFont="1" applyBorder="1" applyAlignment="1">
      <alignment horizontal="right" vertical="center" wrapText="1"/>
    </xf>
    <xf numFmtId="0" fontId="114" fillId="0" borderId="9" xfId="0" applyFont="1" applyBorder="1" applyAlignment="1">
      <alignment horizontal="right" vertical="center" wrapText="1"/>
    </xf>
    <xf numFmtId="0" fontId="114" fillId="0" borderId="10" xfId="0" applyFont="1" applyBorder="1" applyAlignment="1">
      <alignment horizontal="right" vertical="center" wrapText="1"/>
    </xf>
    <xf numFmtId="0" fontId="114" fillId="0" borderId="70" xfId="0" applyFont="1" applyBorder="1" applyAlignment="1">
      <alignment horizontal="center" vertical="center" wrapText="1"/>
    </xf>
    <xf numFmtId="0" fontId="114" fillId="0" borderId="13"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32" xfId="0" applyFont="1" applyBorder="1" applyAlignment="1">
      <alignment horizontal="center" vertical="center" wrapText="1"/>
    </xf>
    <xf numFmtId="0" fontId="114" fillId="0" borderId="71" xfId="0" applyFont="1" applyBorder="1" applyAlignment="1">
      <alignment horizontal="center" vertical="center" wrapText="1"/>
    </xf>
    <xf numFmtId="0" fontId="114" fillId="0" borderId="72" xfId="0" applyFont="1" applyBorder="1" applyAlignment="1">
      <alignment horizontal="center" vertical="center" wrapText="1"/>
    </xf>
    <xf numFmtId="0" fontId="114" fillId="0" borderId="73" xfId="0" applyFont="1" applyBorder="1" applyAlignment="1">
      <alignment horizontal="center" vertical="center" wrapText="1"/>
    </xf>
    <xf numFmtId="0" fontId="114" fillId="0" borderId="0" xfId="0" applyFont="1" applyBorder="1" applyAlignment="1">
      <alignment horizontal="center" vertical="center" wrapText="1"/>
    </xf>
    <xf numFmtId="3" fontId="114" fillId="0" borderId="0" xfId="0" applyNumberFormat="1" applyFont="1" applyBorder="1" applyAlignment="1">
      <alignment horizontal="right" vertical="center" wrapText="1"/>
    </xf>
    <xf numFmtId="10" fontId="114" fillId="0" borderId="0" xfId="0" applyNumberFormat="1" applyFont="1" applyBorder="1" applyAlignment="1">
      <alignment horizontal="right" vertical="center" wrapText="1"/>
    </xf>
    <xf numFmtId="0" fontId="114" fillId="0" borderId="0" xfId="0" applyFont="1" applyBorder="1" applyAlignment="1">
      <alignment horizontal="right" vertical="center" wrapText="1"/>
    </xf>
    <xf numFmtId="0" fontId="115" fillId="0" borderId="0" xfId="203" applyFont="1" applyAlignment="1">
      <alignment horizontal="left" vertical="center"/>
    </xf>
    <xf numFmtId="0" fontId="85" fillId="0" borderId="0" xfId="203" applyFont="1"/>
    <xf numFmtId="0" fontId="116" fillId="0" borderId="0" xfId="203" applyFont="1" applyAlignment="1">
      <alignment horizontal="center" vertical="center" wrapText="1"/>
    </xf>
    <xf numFmtId="0" fontId="117" fillId="51" borderId="2" xfId="203" applyFont="1" applyFill="1" applyBorder="1" applyAlignment="1">
      <alignment horizontal="center" vertical="center" wrapText="1"/>
    </xf>
    <xf numFmtId="0" fontId="117" fillId="51" borderId="17" xfId="203" applyFont="1" applyFill="1" applyBorder="1" applyAlignment="1">
      <alignment horizontal="center" vertical="center" wrapText="1"/>
    </xf>
    <xf numFmtId="0" fontId="117" fillId="51" borderId="3" xfId="203" applyFont="1" applyFill="1" applyBorder="1" applyAlignment="1">
      <alignment horizontal="center" vertical="center" wrapText="1"/>
    </xf>
    <xf numFmtId="0" fontId="117" fillId="0" borderId="0" xfId="203" applyFont="1" applyAlignment="1">
      <alignment horizontal="right" vertical="center" wrapText="1"/>
    </xf>
    <xf numFmtId="0" fontId="116" fillId="0" borderId="6" xfId="203" applyFont="1" applyBorder="1" applyAlignment="1">
      <alignment vertical="center" wrapText="1"/>
    </xf>
    <xf numFmtId="0" fontId="117" fillId="0" borderId="7" xfId="203" applyFont="1" applyBorder="1" applyAlignment="1">
      <alignment horizontal="right" vertical="center" wrapText="1"/>
    </xf>
    <xf numFmtId="0" fontId="117" fillId="0" borderId="1" xfId="203" applyFont="1" applyBorder="1" applyAlignment="1">
      <alignment horizontal="right" vertical="center" wrapText="1"/>
    </xf>
    <xf numFmtId="3" fontId="116" fillId="0" borderId="7" xfId="203" applyNumberFormat="1" applyFont="1" applyBorder="1" applyAlignment="1">
      <alignment horizontal="right" vertical="center" wrapText="1"/>
    </xf>
    <xf numFmtId="3" fontId="116" fillId="0" borderId="1" xfId="203" applyNumberFormat="1" applyFont="1" applyBorder="1" applyAlignment="1">
      <alignment horizontal="right" vertical="center" wrapText="1"/>
    </xf>
    <xf numFmtId="0" fontId="117" fillId="0" borderId="6" xfId="203" applyFont="1" applyBorder="1" applyAlignment="1">
      <alignment horizontal="right" vertical="center" wrapText="1"/>
    </xf>
    <xf numFmtId="3" fontId="117" fillId="0" borderId="7" xfId="203" applyNumberFormat="1" applyFont="1" applyBorder="1" applyAlignment="1">
      <alignment horizontal="right" vertical="center" wrapText="1"/>
    </xf>
    <xf numFmtId="3" fontId="117" fillId="0" borderId="1" xfId="203" applyNumberFormat="1" applyFont="1" applyBorder="1" applyAlignment="1">
      <alignment horizontal="right" vertical="center" wrapText="1"/>
    </xf>
    <xf numFmtId="0" fontId="116" fillId="0" borderId="6" xfId="203" applyFont="1" applyBorder="1" applyAlignment="1">
      <alignment horizontal="left" vertical="center" wrapText="1"/>
    </xf>
    <xf numFmtId="0" fontId="117" fillId="0" borderId="6" xfId="203" applyFont="1" applyBorder="1" applyAlignment="1">
      <alignment vertical="center" wrapText="1"/>
    </xf>
    <xf numFmtId="0" fontId="116" fillId="0" borderId="8" xfId="203" applyFont="1" applyBorder="1" applyAlignment="1">
      <alignment vertical="center" wrapText="1"/>
    </xf>
    <xf numFmtId="3" fontId="116" fillId="0" borderId="10" xfId="203" applyNumberFormat="1" applyFont="1" applyBorder="1" applyAlignment="1">
      <alignment horizontal="right" vertical="center" wrapText="1"/>
    </xf>
    <xf numFmtId="3" fontId="116" fillId="0" borderId="9" xfId="203" applyNumberFormat="1" applyFont="1" applyBorder="1" applyAlignment="1">
      <alignment horizontal="right" vertical="center" wrapText="1"/>
    </xf>
    <xf numFmtId="0" fontId="117" fillId="0" borderId="0" xfId="203" applyFont="1"/>
    <xf numFmtId="0" fontId="117" fillId="0" borderId="6" xfId="203" applyFont="1" applyBorder="1" applyAlignment="1">
      <alignment horizontal="center" vertical="center" wrapText="1"/>
    </xf>
    <xf numFmtId="0" fontId="117" fillId="0" borderId="8" xfId="203" applyFont="1" applyBorder="1" applyAlignment="1">
      <alignment vertical="center" wrapText="1"/>
    </xf>
    <xf numFmtId="3" fontId="117" fillId="0" borderId="10" xfId="203" applyNumberFormat="1" applyFont="1" applyBorder="1" applyAlignment="1">
      <alignment horizontal="right" vertical="center" wrapText="1"/>
    </xf>
    <xf numFmtId="3" fontId="117" fillId="0" borderId="9" xfId="203" applyNumberFormat="1" applyFont="1" applyBorder="1" applyAlignment="1">
      <alignment horizontal="right" vertical="center" wrapText="1"/>
    </xf>
    <xf numFmtId="0" fontId="85" fillId="46" borderId="0" xfId="0" applyFont="1" applyFill="1">
      <alignment vertical="center"/>
    </xf>
    <xf numFmtId="0" fontId="85" fillId="46" borderId="0" xfId="0" applyFont="1" applyFill="1" applyAlignment="1">
      <alignment horizontal="left" vertical="center"/>
    </xf>
    <xf numFmtId="0" fontId="85" fillId="0" borderId="0" xfId="0" applyFont="1" applyFill="1">
      <alignment vertical="center"/>
    </xf>
    <xf numFmtId="0" fontId="85" fillId="0" borderId="0" xfId="0" applyFont="1" applyFill="1" applyAlignment="1">
      <alignment horizontal="left" vertical="center"/>
    </xf>
    <xf numFmtId="0" fontId="85" fillId="4" borderId="0" xfId="0" applyFont="1" applyFill="1">
      <alignment vertical="center"/>
    </xf>
    <xf numFmtId="0" fontId="85" fillId="4" borderId="0" xfId="0" applyFont="1" applyFill="1" applyAlignment="1">
      <alignment horizontal="left" vertical="center"/>
    </xf>
    <xf numFmtId="0" fontId="118" fillId="4" borderId="0" xfId="0" applyFont="1" applyFill="1">
      <alignment vertical="center"/>
    </xf>
    <xf numFmtId="0" fontId="85" fillId="0" borderId="0" xfId="0" applyFont="1">
      <alignment vertical="center"/>
    </xf>
    <xf numFmtId="0" fontId="86" fillId="0" borderId="39" xfId="0" applyFont="1" applyBorder="1" applyAlignment="1">
      <alignment horizontal="left" vertical="center"/>
    </xf>
    <xf numFmtId="0" fontId="86" fillId="0" borderId="39" xfId="0" applyFont="1" applyBorder="1" applyAlignment="1">
      <alignment horizontal="center" vertical="center"/>
    </xf>
    <xf numFmtId="0" fontId="86" fillId="0" borderId="57" xfId="0" applyFont="1" applyBorder="1" applyAlignment="1">
      <alignment horizontal="center" vertical="center"/>
    </xf>
    <xf numFmtId="0" fontId="86" fillId="0" borderId="0" xfId="0" applyFont="1" applyAlignment="1">
      <alignment horizontal="left" vertical="center"/>
    </xf>
    <xf numFmtId="0" fontId="86" fillId="0" borderId="0" xfId="0" applyFont="1">
      <alignment vertical="center"/>
    </xf>
    <xf numFmtId="3" fontId="86" fillId="0" borderId="0" xfId="1" applyNumberFormat="1" applyFont="1">
      <alignment vertical="center"/>
    </xf>
    <xf numFmtId="3" fontId="86" fillId="0" borderId="58" xfId="1" applyNumberFormat="1" applyFont="1" applyBorder="1">
      <alignment vertical="center"/>
    </xf>
    <xf numFmtId="0" fontId="85" fillId="0" borderId="0" xfId="0" applyFont="1" applyAlignment="1">
      <alignment horizontal="left" vertical="center"/>
    </xf>
    <xf numFmtId="3" fontId="85" fillId="0" borderId="0" xfId="0" applyNumberFormat="1" applyFont="1">
      <alignment vertical="center"/>
    </xf>
    <xf numFmtId="3" fontId="85" fillId="0" borderId="58" xfId="0" applyNumberFormat="1" applyFont="1" applyBorder="1">
      <alignment vertical="center"/>
    </xf>
    <xf numFmtId="3" fontId="86" fillId="0" borderId="0" xfId="0" applyNumberFormat="1" applyFont="1">
      <alignment vertical="center"/>
    </xf>
    <xf numFmtId="3" fontId="86" fillId="0" borderId="58" xfId="0" applyNumberFormat="1" applyFont="1" applyBorder="1">
      <alignment vertical="center"/>
    </xf>
    <xf numFmtId="0" fontId="86" fillId="0" borderId="0" xfId="0" applyFont="1" applyBorder="1" applyAlignment="1">
      <alignment horizontal="left" vertical="center"/>
    </xf>
    <xf numFmtId="0" fontId="86" fillId="0" borderId="0" xfId="0" applyFont="1" applyBorder="1">
      <alignment vertical="center"/>
    </xf>
    <xf numFmtId="3" fontId="86" fillId="0" borderId="0" xfId="0" applyNumberFormat="1" applyFont="1" applyBorder="1">
      <alignment vertical="center"/>
    </xf>
    <xf numFmtId="10" fontId="86" fillId="0" borderId="0" xfId="0" applyNumberFormat="1" applyFont="1" applyBorder="1">
      <alignment vertical="center"/>
    </xf>
    <xf numFmtId="3" fontId="85" fillId="0" borderId="0" xfId="1" applyNumberFormat="1" applyFont="1" applyBorder="1">
      <alignment vertical="center"/>
    </xf>
    <xf numFmtId="0" fontId="86" fillId="0" borderId="22" xfId="0" applyFont="1" applyBorder="1" applyAlignment="1">
      <alignment horizontal="left" vertical="center"/>
    </xf>
    <xf numFmtId="0" fontId="86" fillId="0" borderId="22" xfId="0" applyFont="1" applyBorder="1">
      <alignment vertical="center"/>
    </xf>
    <xf numFmtId="3" fontId="86" fillId="0" borderId="22" xfId="0" applyNumberFormat="1" applyFont="1" applyBorder="1">
      <alignment vertical="center"/>
    </xf>
    <xf numFmtId="3" fontId="86" fillId="0" borderId="59" xfId="0" applyNumberFormat="1" applyFont="1" applyBorder="1">
      <alignment vertical="center"/>
    </xf>
    <xf numFmtId="3" fontId="86" fillId="0" borderId="22" xfId="1" applyNumberFormat="1" applyFont="1" applyBorder="1">
      <alignment vertical="center"/>
    </xf>
    <xf numFmtId="0" fontId="85" fillId="0" borderId="58" xfId="0" applyFont="1" applyBorder="1">
      <alignment vertical="center"/>
    </xf>
    <xf numFmtId="0" fontId="86" fillId="3" borderId="0" xfId="0" quotePrefix="1" applyFont="1" applyFill="1" applyAlignment="1">
      <alignment horizontal="left" vertical="center"/>
    </xf>
    <xf numFmtId="0" fontId="85" fillId="3" borderId="0" xfId="0" applyFont="1" applyFill="1">
      <alignment vertical="center"/>
    </xf>
    <xf numFmtId="0" fontId="85" fillId="3" borderId="58" xfId="0" applyFont="1" applyFill="1" applyBorder="1">
      <alignment vertical="center"/>
    </xf>
    <xf numFmtId="41" fontId="85" fillId="0" borderId="0" xfId="0" applyNumberFormat="1" applyFont="1">
      <alignment vertical="center"/>
    </xf>
    <xf numFmtId="41" fontId="85" fillId="0" borderId="58" xfId="0" applyNumberFormat="1" applyFont="1" applyBorder="1">
      <alignment vertical="center"/>
    </xf>
    <xf numFmtId="165" fontId="85" fillId="0" borderId="0" xfId="0" applyNumberFormat="1" applyFont="1" applyBorder="1">
      <alignment vertical="center"/>
    </xf>
    <xf numFmtId="0" fontId="85" fillId="0" borderId="22" xfId="0" applyFont="1" applyBorder="1" applyAlignment="1">
      <alignment horizontal="left" vertical="center"/>
    </xf>
    <xf numFmtId="0" fontId="85" fillId="0" borderId="22" xfId="0" applyFont="1" applyBorder="1">
      <alignment vertical="center"/>
    </xf>
    <xf numFmtId="0" fontId="85" fillId="0" borderId="59" xfId="0" applyFont="1" applyBorder="1">
      <alignment vertical="center"/>
    </xf>
    <xf numFmtId="165" fontId="85" fillId="0" borderId="22" xfId="0" applyNumberFormat="1" applyFont="1" applyBorder="1">
      <alignment vertical="center"/>
    </xf>
    <xf numFmtId="0" fontId="118" fillId="0" borderId="0" xfId="0" applyFont="1">
      <alignment vertical="center"/>
    </xf>
    <xf numFmtId="0" fontId="118" fillId="4" borderId="0" xfId="0" applyFont="1" applyFill="1" applyBorder="1" applyAlignment="1">
      <alignment horizontal="left" vertical="center"/>
    </xf>
    <xf numFmtId="0" fontId="118" fillId="0" borderId="0" xfId="0" applyFont="1" applyFill="1">
      <alignment vertical="center"/>
    </xf>
    <xf numFmtId="0" fontId="85" fillId="4" borderId="58" xfId="0" applyFont="1" applyFill="1" applyBorder="1">
      <alignment vertical="center"/>
    </xf>
    <xf numFmtId="0" fontId="86" fillId="42" borderId="0" xfId="0" applyFont="1" applyFill="1">
      <alignment vertical="center"/>
    </xf>
    <xf numFmtId="0" fontId="85" fillId="42" borderId="0" xfId="0" applyFont="1" applyFill="1" applyAlignment="1">
      <alignment horizontal="left" vertical="center"/>
    </xf>
    <xf numFmtId="0" fontId="85" fillId="42" borderId="0" xfId="0" applyFont="1" applyFill="1">
      <alignment vertical="center"/>
    </xf>
    <xf numFmtId="41" fontId="86" fillId="42" borderId="0" xfId="1" applyFont="1" applyFill="1">
      <alignment vertical="center"/>
    </xf>
    <xf numFmtId="41" fontId="86" fillId="42" borderId="58" xfId="1" applyFont="1" applyFill="1" applyBorder="1">
      <alignment vertical="center"/>
    </xf>
    <xf numFmtId="0" fontId="86" fillId="0" borderId="0" xfId="0" applyFont="1" applyFill="1">
      <alignment vertical="center"/>
    </xf>
    <xf numFmtId="41" fontId="86" fillId="0" borderId="0" xfId="1" applyFont="1" applyFill="1">
      <alignment vertical="center"/>
    </xf>
    <xf numFmtId="41" fontId="86" fillId="0" borderId="58" xfId="1" applyFont="1" applyFill="1" applyBorder="1">
      <alignment vertical="center"/>
    </xf>
    <xf numFmtId="3" fontId="85" fillId="0" borderId="0" xfId="1" applyNumberFormat="1" applyFont="1">
      <alignment vertical="center"/>
    </xf>
    <xf numFmtId="3" fontId="85" fillId="0" borderId="58" xfId="1" applyNumberFormat="1" applyFont="1" applyBorder="1">
      <alignment vertical="center"/>
    </xf>
    <xf numFmtId="41" fontId="85" fillId="0" borderId="0" xfId="1" applyFont="1">
      <alignment vertical="center"/>
    </xf>
    <xf numFmtId="0" fontId="86" fillId="0" borderId="0" xfId="0" applyFont="1" applyFill="1" applyAlignment="1">
      <alignment horizontal="left" vertical="center"/>
    </xf>
    <xf numFmtId="0" fontId="119" fillId="0" borderId="0" xfId="0" applyFont="1" applyFill="1">
      <alignment vertical="center"/>
    </xf>
    <xf numFmtId="0" fontId="85" fillId="0" borderId="58" xfId="0" applyFont="1" applyFill="1" applyBorder="1">
      <alignment vertical="center"/>
    </xf>
    <xf numFmtId="0" fontId="120" fillId="0" borderId="0" xfId="0" applyFont="1" applyFill="1" applyAlignment="1">
      <alignment horizontal="left" vertical="center"/>
    </xf>
    <xf numFmtId="0" fontId="121" fillId="0" borderId="0" xfId="0" applyFont="1" applyFill="1">
      <alignment vertical="center"/>
    </xf>
    <xf numFmtId="0" fontId="120" fillId="0" borderId="0" xfId="0" applyFont="1" applyFill="1">
      <alignment vertical="center"/>
    </xf>
    <xf numFmtId="0" fontId="86" fillId="0" borderId="58" xfId="0" applyFont="1" applyFill="1" applyBorder="1">
      <alignment vertical="center"/>
    </xf>
    <xf numFmtId="0" fontId="123" fillId="0" borderId="0" xfId="0" applyFont="1" applyFill="1">
      <alignment vertical="center"/>
    </xf>
    <xf numFmtId="0" fontId="123" fillId="3" borderId="0" xfId="0" applyFont="1" applyFill="1">
      <alignment vertical="center"/>
    </xf>
    <xf numFmtId="0" fontId="123" fillId="3" borderId="58" xfId="0" applyFont="1" applyFill="1" applyBorder="1">
      <alignment vertical="center"/>
    </xf>
    <xf numFmtId="164" fontId="123" fillId="3" borderId="0" xfId="2" applyNumberFormat="1" applyFont="1" applyFill="1">
      <alignment vertical="center"/>
    </xf>
    <xf numFmtId="186" fontId="123" fillId="0" borderId="0" xfId="0" applyNumberFormat="1" applyFont="1" applyFill="1">
      <alignment vertical="center"/>
    </xf>
    <xf numFmtId="0" fontId="85" fillId="0" borderId="60" xfId="0" applyFont="1" applyFill="1" applyBorder="1">
      <alignment vertical="center"/>
    </xf>
    <xf numFmtId="0" fontId="85" fillId="0" borderId="60" xfId="0" applyFont="1" applyFill="1" applyBorder="1" applyAlignment="1">
      <alignment horizontal="left" vertical="center"/>
    </xf>
    <xf numFmtId="0" fontId="119" fillId="0" borderId="60" xfId="0" applyFont="1" applyFill="1" applyBorder="1">
      <alignment vertical="center"/>
    </xf>
    <xf numFmtId="0" fontId="85" fillId="0" borderId="61" xfId="0" applyFont="1" applyFill="1" applyBorder="1">
      <alignment vertical="center"/>
    </xf>
    <xf numFmtId="43" fontId="86" fillId="42" borderId="0" xfId="0" applyNumberFormat="1" applyFont="1" applyFill="1">
      <alignment vertical="center"/>
    </xf>
    <xf numFmtId="0" fontId="119" fillId="0" borderId="0" xfId="0" applyFont="1">
      <alignment vertical="center"/>
    </xf>
    <xf numFmtId="0" fontId="119" fillId="0" borderId="0" xfId="0" applyFont="1" applyAlignment="1">
      <alignment horizontal="left" vertical="center"/>
    </xf>
    <xf numFmtId="164" fontId="119" fillId="0" borderId="0" xfId="2" applyNumberFormat="1" applyFont="1">
      <alignment vertical="center"/>
    </xf>
    <xf numFmtId="164" fontId="119" fillId="0" borderId="58" xfId="2" applyNumberFormat="1" applyFont="1" applyBorder="1">
      <alignment vertical="center"/>
    </xf>
    <xf numFmtId="0" fontId="86" fillId="3" borderId="0" xfId="0" applyFont="1" applyFill="1" applyAlignment="1">
      <alignment horizontal="left" vertical="center"/>
    </xf>
    <xf numFmtId="41" fontId="86" fillId="3" borderId="0" xfId="0" applyNumberFormat="1" applyFont="1" applyFill="1">
      <alignment vertical="center"/>
    </xf>
    <xf numFmtId="41" fontId="86" fillId="3" borderId="58" xfId="0" applyNumberFormat="1" applyFont="1" applyFill="1" applyBorder="1">
      <alignment vertical="center"/>
    </xf>
    <xf numFmtId="41" fontId="85" fillId="0" borderId="58" xfId="1" applyFont="1" applyBorder="1">
      <alignment vertical="center"/>
    </xf>
    <xf numFmtId="0" fontId="122" fillId="0" borderId="0" xfId="0" applyFont="1">
      <alignment vertical="center"/>
    </xf>
    <xf numFmtId="0" fontId="120" fillId="0" borderId="0" xfId="0" applyFont="1">
      <alignment vertical="center"/>
    </xf>
    <xf numFmtId="0" fontId="122" fillId="0" borderId="0" xfId="0" applyFont="1" applyAlignment="1">
      <alignment horizontal="center" vertical="center"/>
    </xf>
    <xf numFmtId="0" fontId="122" fillId="0" borderId="58" xfId="0" applyFont="1" applyBorder="1">
      <alignment vertical="center"/>
    </xf>
    <xf numFmtId="0" fontId="122" fillId="0" borderId="0" xfId="0" applyFont="1" applyAlignment="1">
      <alignment horizontal="left" vertical="center"/>
    </xf>
    <xf numFmtId="164" fontId="122" fillId="38" borderId="0" xfId="0" applyNumberFormat="1" applyFont="1" applyFill="1">
      <alignment vertical="center"/>
    </xf>
    <xf numFmtId="164" fontId="122" fillId="0" borderId="0" xfId="2" applyNumberFormat="1" applyFont="1">
      <alignment vertical="center"/>
    </xf>
    <xf numFmtId="164" fontId="122" fillId="0" borderId="58" xfId="2" applyNumberFormat="1" applyFont="1" applyBorder="1">
      <alignment vertical="center"/>
    </xf>
    <xf numFmtId="164" fontId="122" fillId="0" borderId="0" xfId="0" applyNumberFormat="1" applyFont="1">
      <alignment vertical="center"/>
    </xf>
    <xf numFmtId="164" fontId="120" fillId="3" borderId="0" xfId="0" applyNumberFormat="1" applyFont="1" applyFill="1" applyAlignment="1">
      <alignment horizontal="center" vertical="center"/>
    </xf>
    <xf numFmtId="0" fontId="117" fillId="0" borderId="0" xfId="0" applyFont="1" applyBorder="1" applyAlignment="1">
      <alignment vertical="top" wrapText="1"/>
    </xf>
    <xf numFmtId="164" fontId="122" fillId="38" borderId="0" xfId="0" applyNumberFormat="1" applyFont="1" applyFill="1" applyAlignment="1">
      <alignment horizontal="right" vertical="center"/>
    </xf>
    <xf numFmtId="0" fontId="122" fillId="0" borderId="0" xfId="0" applyFont="1" applyBorder="1" applyAlignment="1">
      <alignment vertical="top" wrapText="1"/>
    </xf>
    <xf numFmtId="0" fontId="86" fillId="42" borderId="0" xfId="0" applyFont="1" applyFill="1" applyAlignment="1">
      <alignment horizontal="left" vertical="center"/>
    </xf>
    <xf numFmtId="3" fontId="86" fillId="42" borderId="0" xfId="0" applyNumberFormat="1" applyFont="1" applyFill="1">
      <alignment vertical="center"/>
    </xf>
    <xf numFmtId="3" fontId="86" fillId="42" borderId="58" xfId="0" applyNumberFormat="1" applyFont="1" applyFill="1" applyBorder="1">
      <alignment vertical="center"/>
    </xf>
    <xf numFmtId="3" fontId="86" fillId="3" borderId="0" xfId="0" applyNumberFormat="1" applyFont="1" applyFill="1">
      <alignment vertical="center"/>
    </xf>
    <xf numFmtId="3" fontId="86" fillId="3" borderId="58" xfId="0" applyNumberFormat="1" applyFont="1" applyFill="1" applyBorder="1">
      <alignment vertical="center"/>
    </xf>
    <xf numFmtId="0" fontId="120" fillId="43" borderId="0" xfId="0" applyFont="1" applyFill="1">
      <alignment vertical="center"/>
    </xf>
    <xf numFmtId="0" fontId="85" fillId="43" borderId="0" xfId="0" applyFont="1" applyFill="1">
      <alignment vertical="center"/>
    </xf>
    <xf numFmtId="10" fontId="124" fillId="43" borderId="0" xfId="2" applyNumberFormat="1" applyFont="1" applyFill="1">
      <alignment vertical="center"/>
    </xf>
    <xf numFmtId="10" fontId="124" fillId="43" borderId="58" xfId="2" applyNumberFormat="1" applyFont="1" applyFill="1" applyBorder="1">
      <alignment vertical="center"/>
    </xf>
    <xf numFmtId="0" fontId="125" fillId="0" borderId="0" xfId="0" applyFont="1" applyAlignment="1">
      <alignment horizontal="left" vertical="center"/>
    </xf>
    <xf numFmtId="0" fontId="125" fillId="0" borderId="0" xfId="0" applyFont="1">
      <alignment vertical="center"/>
    </xf>
    <xf numFmtId="164" fontId="125" fillId="38" borderId="0" xfId="0" applyNumberFormat="1" applyFont="1" applyFill="1">
      <alignment vertical="center"/>
    </xf>
    <xf numFmtId="164" fontId="125" fillId="0" borderId="0" xfId="2" applyNumberFormat="1" applyFont="1">
      <alignment vertical="center"/>
    </xf>
    <xf numFmtId="164" fontId="125" fillId="0" borderId="58" xfId="2" applyNumberFormat="1" applyFont="1" applyBorder="1">
      <alignment vertical="center"/>
    </xf>
    <xf numFmtId="164" fontId="85" fillId="0" borderId="0" xfId="0" applyNumberFormat="1" applyFont="1" applyFill="1">
      <alignment vertical="center"/>
    </xf>
    <xf numFmtId="0" fontId="86" fillId="43" borderId="0" xfId="0" applyFont="1" applyFill="1">
      <alignment vertical="center"/>
    </xf>
    <xf numFmtId="0" fontId="85" fillId="0" borderId="0" xfId="0" applyFont="1" applyBorder="1" applyAlignment="1">
      <alignment horizontal="left" vertical="center"/>
    </xf>
    <xf numFmtId="0" fontId="122" fillId="0" borderId="0" xfId="0" applyFont="1" applyBorder="1">
      <alignment vertical="center"/>
    </xf>
    <xf numFmtId="0" fontId="85" fillId="0" borderId="0" xfId="0" applyFont="1" applyBorder="1">
      <alignment vertical="center"/>
    </xf>
    <xf numFmtId="10" fontId="125" fillId="0" borderId="0" xfId="2" applyNumberFormat="1" applyFont="1" applyBorder="1">
      <alignment vertical="center"/>
    </xf>
    <xf numFmtId="10" fontId="125" fillId="0" borderId="58" xfId="2" applyNumberFormat="1" applyFont="1" applyBorder="1">
      <alignment vertical="center"/>
    </xf>
    <xf numFmtId="10" fontId="125" fillId="3" borderId="0" xfId="2" applyNumberFormat="1" applyFont="1" applyFill="1" applyBorder="1">
      <alignment vertical="center"/>
    </xf>
    <xf numFmtId="10" fontId="125" fillId="3" borderId="58" xfId="2" applyNumberFormat="1" applyFont="1" applyFill="1" applyBorder="1">
      <alignment vertical="center"/>
    </xf>
    <xf numFmtId="0" fontId="120" fillId="0" borderId="0" xfId="0" applyFont="1" applyBorder="1">
      <alignment vertical="center"/>
    </xf>
    <xf numFmtId="164" fontId="120" fillId="38" borderId="0" xfId="0" applyNumberFormat="1" applyFont="1" applyFill="1">
      <alignment vertical="center"/>
    </xf>
    <xf numFmtId="10" fontId="124" fillId="0" borderId="0" xfId="2" applyNumberFormat="1" applyFont="1" applyBorder="1">
      <alignment vertical="center"/>
    </xf>
    <xf numFmtId="10" fontId="124" fillId="0" borderId="58" xfId="2" applyNumberFormat="1" applyFont="1" applyBorder="1">
      <alignment vertical="center"/>
    </xf>
    <xf numFmtId="41" fontId="86" fillId="0" borderId="0" xfId="1" applyFont="1" applyBorder="1">
      <alignment vertical="center"/>
    </xf>
    <xf numFmtId="164" fontId="120" fillId="0" borderId="0" xfId="0" applyNumberFormat="1" applyFont="1" applyFill="1">
      <alignment vertical="center"/>
    </xf>
    <xf numFmtId="0" fontId="86" fillId="0" borderId="0" xfId="0" applyFont="1" applyBorder="1" applyAlignment="1">
      <alignment horizontal="center" vertical="center"/>
    </xf>
    <xf numFmtId="41" fontId="85" fillId="0" borderId="0" xfId="0" applyNumberFormat="1" applyFont="1" applyBorder="1">
      <alignment vertical="center"/>
    </xf>
    <xf numFmtId="185" fontId="85" fillId="0" borderId="0" xfId="1" applyNumberFormat="1" applyFont="1" applyBorder="1">
      <alignment vertical="center"/>
    </xf>
    <xf numFmtId="41" fontId="85" fillId="0" borderId="0" xfId="1" applyFont="1" applyBorder="1">
      <alignment vertical="center"/>
    </xf>
    <xf numFmtId="10" fontId="85" fillId="0" borderId="0" xfId="2" applyNumberFormat="1" applyFont="1" applyBorder="1">
      <alignment vertical="center"/>
    </xf>
    <xf numFmtId="0" fontId="122" fillId="0" borderId="22" xfId="0" applyFont="1" applyBorder="1">
      <alignment vertical="center"/>
    </xf>
    <xf numFmtId="41" fontId="85" fillId="0" borderId="22" xfId="0" applyNumberFormat="1" applyFont="1" applyBorder="1">
      <alignment vertical="center"/>
    </xf>
    <xf numFmtId="185" fontId="85" fillId="0" borderId="22" xfId="1" applyNumberFormat="1" applyFont="1" applyBorder="1">
      <alignment vertical="center"/>
    </xf>
    <xf numFmtId="10" fontId="125" fillId="0" borderId="22" xfId="2" applyNumberFormat="1" applyFont="1" applyBorder="1">
      <alignment vertical="center"/>
    </xf>
    <xf numFmtId="10" fontId="125" fillId="0" borderId="59" xfId="2" applyNumberFormat="1" applyFont="1" applyBorder="1">
      <alignment vertical="center"/>
    </xf>
    <xf numFmtId="10" fontId="85" fillId="0" borderId="22" xfId="2" applyNumberFormat="1" applyFont="1" applyBorder="1">
      <alignment vertical="center"/>
    </xf>
    <xf numFmtId="41" fontId="85" fillId="0" borderId="22" xfId="1" applyFont="1" applyBorder="1">
      <alignment vertical="center"/>
    </xf>
    <xf numFmtId="41" fontId="85" fillId="0" borderId="0" xfId="2" applyNumberFormat="1" applyFont="1" applyBorder="1">
      <alignment vertical="center"/>
    </xf>
    <xf numFmtId="41" fontId="86" fillId="0" borderId="0" xfId="1" applyFont="1">
      <alignment vertical="center"/>
    </xf>
    <xf numFmtId="41" fontId="86" fillId="0" borderId="58" xfId="1" applyFont="1" applyBorder="1">
      <alignment vertical="center"/>
    </xf>
    <xf numFmtId="166" fontId="119" fillId="0" borderId="0" xfId="0" applyNumberFormat="1" applyFont="1">
      <alignment vertical="center"/>
    </xf>
    <xf numFmtId="43" fontId="119" fillId="0" borderId="0" xfId="0" applyNumberFormat="1" applyFont="1">
      <alignment vertical="center"/>
    </xf>
    <xf numFmtId="43" fontId="119" fillId="0" borderId="58" xfId="0" applyNumberFormat="1" applyFont="1" applyBorder="1">
      <alignment vertical="center"/>
    </xf>
    <xf numFmtId="41" fontId="119" fillId="0" borderId="0" xfId="1" applyFont="1">
      <alignment vertical="center"/>
    </xf>
    <xf numFmtId="41" fontId="86" fillId="0" borderId="0" xfId="0" applyNumberFormat="1" applyFont="1">
      <alignment vertical="center"/>
    </xf>
    <xf numFmtId="41" fontId="86" fillId="0" borderId="58" xfId="0" applyNumberFormat="1" applyFont="1" applyBorder="1">
      <alignment vertical="center"/>
    </xf>
    <xf numFmtId="41" fontId="86" fillId="0" borderId="22" xfId="0" applyNumberFormat="1" applyFont="1" applyBorder="1">
      <alignment vertical="center"/>
    </xf>
    <xf numFmtId="41" fontId="86" fillId="0" borderId="59" xfId="0" applyNumberFormat="1" applyFont="1" applyBorder="1">
      <alignment vertical="center"/>
    </xf>
    <xf numFmtId="0" fontId="118" fillId="4" borderId="58" xfId="0" applyFont="1" applyFill="1" applyBorder="1">
      <alignment vertical="center"/>
    </xf>
    <xf numFmtId="41" fontId="118" fillId="4" borderId="0" xfId="1" applyFont="1" applyFill="1">
      <alignment vertical="center"/>
    </xf>
    <xf numFmtId="0" fontId="117" fillId="0" borderId="0" xfId="0" applyFont="1" applyBorder="1" applyAlignment="1">
      <alignment vertical="center"/>
    </xf>
    <xf numFmtId="0" fontId="85" fillId="0" borderId="0" xfId="0" applyFont="1" applyFill="1" applyBorder="1">
      <alignment vertical="center"/>
    </xf>
    <xf numFmtId="3" fontId="117" fillId="0" borderId="0" xfId="0" applyNumberFormat="1" applyFont="1" applyBorder="1" applyAlignment="1">
      <alignment horizontal="right" vertical="center" wrapText="1"/>
    </xf>
    <xf numFmtId="3" fontId="117" fillId="0" borderId="0" xfId="0" applyNumberFormat="1" applyFont="1" applyBorder="1" applyAlignment="1">
      <alignment horizontal="right" vertical="center"/>
    </xf>
    <xf numFmtId="0" fontId="117" fillId="0" borderId="0" xfId="0" applyFont="1" applyBorder="1" applyAlignment="1">
      <alignment horizontal="right" vertical="center"/>
    </xf>
    <xf numFmtId="3" fontId="117" fillId="0" borderId="58" xfId="0" applyNumberFormat="1" applyFont="1" applyBorder="1" applyAlignment="1">
      <alignment horizontal="right" vertical="center"/>
    </xf>
    <xf numFmtId="0" fontId="0" fillId="0" borderId="0" xfId="0" applyFill="1" applyAlignment="1" applyProtection="1"/>
    <xf numFmtId="9" fontId="121" fillId="0" borderId="0" xfId="2" applyFont="1" applyFill="1">
      <alignment vertical="center"/>
    </xf>
    <xf numFmtId="9" fontId="85" fillId="0" borderId="0" xfId="2" applyFont="1" applyFill="1">
      <alignment vertical="center"/>
    </xf>
    <xf numFmtId="41" fontId="85" fillId="0" borderId="0" xfId="1" applyFont="1" applyFill="1">
      <alignment vertical="center"/>
    </xf>
    <xf numFmtId="3" fontId="68" fillId="0" borderId="0" xfId="0" applyNumberFormat="1" applyFont="1">
      <alignment vertical="center"/>
    </xf>
    <xf numFmtId="0" fontId="126" fillId="3" borderId="0" xfId="0" applyFont="1" applyFill="1">
      <alignment vertical="center"/>
    </xf>
    <xf numFmtId="41" fontId="114" fillId="0" borderId="7" xfId="1" applyFont="1" applyBorder="1" applyAlignment="1">
      <alignment horizontal="right" vertical="top" wrapText="1"/>
    </xf>
    <xf numFmtId="0" fontId="127" fillId="0" borderId="0" xfId="0" applyFont="1">
      <alignment vertical="center"/>
    </xf>
    <xf numFmtId="0" fontId="128" fillId="0" borderId="0" xfId="0" applyFont="1">
      <alignment vertical="center"/>
    </xf>
    <xf numFmtId="3" fontId="114" fillId="0" borderId="0" xfId="0" applyNumberFormat="1" applyFont="1" applyBorder="1" applyAlignment="1">
      <alignment horizontal="right" vertical="top" wrapText="1"/>
    </xf>
    <xf numFmtId="3" fontId="114" fillId="0" borderId="58" xfId="0" applyNumberFormat="1" applyFont="1" applyBorder="1" applyAlignment="1">
      <alignment horizontal="right" vertical="top" wrapText="1"/>
    </xf>
    <xf numFmtId="41" fontId="119" fillId="0" borderId="58" xfId="1" applyFont="1" applyBorder="1">
      <alignment vertical="center"/>
    </xf>
    <xf numFmtId="41" fontId="85" fillId="0" borderId="0" xfId="1" applyFont="1" applyAlignment="1"/>
    <xf numFmtId="3" fontId="129" fillId="0" borderId="0" xfId="203" applyNumberFormat="1" applyFont="1"/>
    <xf numFmtId="0" fontId="130" fillId="0" borderId="0" xfId="0" applyFont="1" applyAlignment="1">
      <alignment horizontal="left" vertical="center"/>
    </xf>
    <xf numFmtId="0" fontId="130" fillId="0" borderId="0" xfId="0" applyFont="1" applyBorder="1" applyAlignment="1">
      <alignment horizontal="left" vertical="center"/>
    </xf>
    <xf numFmtId="41" fontId="68" fillId="0" borderId="0" xfId="1" applyFont="1">
      <alignment vertical="center"/>
    </xf>
    <xf numFmtId="43" fontId="68" fillId="0" borderId="0" xfId="1" applyNumberFormat="1" applyFont="1">
      <alignment vertical="center"/>
    </xf>
    <xf numFmtId="0" fontId="7" fillId="0" borderId="0" xfId="0" applyFont="1" applyAlignment="1">
      <alignment horizontal="justify" vertical="center" wrapText="1"/>
    </xf>
    <xf numFmtId="0" fontId="5" fillId="51" borderId="1" xfId="0" applyFont="1" applyFill="1" applyBorder="1" applyAlignment="1">
      <alignment horizontal="center" vertical="center" wrapText="1"/>
    </xf>
    <xf numFmtId="3" fontId="5" fillId="0" borderId="1" xfId="0" applyNumberFormat="1" applyFont="1" applyBorder="1" applyAlignment="1">
      <alignment horizontal="right" vertical="top" wrapText="1"/>
    </xf>
    <xf numFmtId="0" fontId="5" fillId="51" borderId="6" xfId="0" applyFont="1" applyFill="1" applyBorder="1" applyAlignment="1">
      <alignment horizontal="center" vertical="center" wrapText="1"/>
    </xf>
    <xf numFmtId="0" fontId="5" fillId="51" borderId="7" xfId="0" applyFont="1" applyFill="1" applyBorder="1" applyAlignment="1">
      <alignment horizontal="center" vertical="center" wrapText="1"/>
    </xf>
    <xf numFmtId="0" fontId="5" fillId="0" borderId="6" xfId="0" applyFont="1" applyBorder="1" applyAlignment="1">
      <alignment vertical="top" wrapText="1"/>
    </xf>
    <xf numFmtId="3" fontId="5" fillId="0" borderId="7" xfId="0" applyNumberFormat="1" applyFont="1" applyBorder="1" applyAlignment="1">
      <alignment horizontal="right" vertical="top" wrapText="1"/>
    </xf>
    <xf numFmtId="0" fontId="5" fillId="0" borderId="7" xfId="0" applyFont="1" applyBorder="1" applyAlignment="1">
      <alignment horizontal="right" vertical="top" wrapText="1"/>
    </xf>
    <xf numFmtId="0" fontId="5" fillId="0" borderId="8" xfId="0" applyFont="1" applyBorder="1" applyAlignment="1">
      <alignment horizontal="center" vertical="top" wrapText="1"/>
    </xf>
    <xf numFmtId="0" fontId="5" fillId="0" borderId="10" xfId="0" applyFont="1" applyBorder="1" applyAlignment="1">
      <alignment horizontal="right" vertical="top" wrapText="1"/>
    </xf>
    <xf numFmtId="3" fontId="5" fillId="0" borderId="9" xfId="0" applyNumberFormat="1" applyFont="1" applyBorder="1" applyAlignment="1">
      <alignment horizontal="right" vertical="top" wrapText="1"/>
    </xf>
    <xf numFmtId="3" fontId="114" fillId="0" borderId="1" xfId="1" applyNumberFormat="1" applyFont="1" applyBorder="1" applyAlignment="1">
      <alignment horizontal="right" vertical="top" wrapText="1"/>
    </xf>
    <xf numFmtId="3" fontId="68" fillId="0" borderId="58" xfId="0" applyNumberFormat="1" applyFont="1" applyBorder="1">
      <alignment vertical="center"/>
    </xf>
    <xf numFmtId="0" fontId="5" fillId="51" borderId="35" xfId="0" applyFont="1" applyFill="1" applyBorder="1" applyAlignment="1">
      <alignment horizontal="right" vertical="center" wrapText="1"/>
    </xf>
    <xf numFmtId="0" fontId="5" fillId="51" borderId="29" xfId="0" applyFont="1" applyFill="1" applyBorder="1" applyAlignment="1">
      <alignment horizontal="right" vertical="center" wrapText="1"/>
    </xf>
    <xf numFmtId="0" fontId="5" fillId="51" borderId="18" xfId="0" applyFont="1" applyFill="1" applyBorder="1" applyAlignment="1">
      <alignment horizontal="right" vertical="center" wrapText="1"/>
    </xf>
    <xf numFmtId="0" fontId="114" fillId="53" borderId="4" xfId="0" applyFont="1" applyFill="1" applyBorder="1" applyAlignment="1">
      <alignment horizontal="center" vertical="center" wrapText="1"/>
    </xf>
    <xf numFmtId="0" fontId="114" fillId="53" borderId="18" xfId="0" applyFont="1" applyFill="1" applyBorder="1" applyAlignment="1">
      <alignment horizontal="center" vertical="center" wrapText="1"/>
    </xf>
    <xf numFmtId="0" fontId="114" fillId="0" borderId="13" xfId="0" applyFont="1" applyBorder="1" applyAlignment="1">
      <alignment horizontal="center" vertical="center" wrapText="1"/>
    </xf>
    <xf numFmtId="0" fontId="114" fillId="0" borderId="15"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12" xfId="0" applyFont="1" applyBorder="1" applyAlignment="1">
      <alignment horizontal="center" vertical="center" wrapText="1"/>
    </xf>
    <xf numFmtId="0" fontId="114" fillId="53" borderId="19" xfId="0" applyFont="1" applyFill="1" applyBorder="1" applyAlignment="1">
      <alignment horizontal="center" vertical="center" wrapText="1"/>
    </xf>
    <xf numFmtId="0" fontId="114" fillId="53" borderId="15" xfId="0" applyFont="1" applyFill="1" applyBorder="1" applyAlignment="1">
      <alignment horizontal="center" vertical="center" wrapText="1"/>
    </xf>
    <xf numFmtId="0" fontId="114" fillId="53" borderId="20" xfId="0" applyFont="1" applyFill="1" applyBorder="1" applyAlignment="1">
      <alignment horizontal="center" vertical="center" wrapText="1"/>
    </xf>
    <xf numFmtId="0" fontId="114" fillId="53" borderId="12" xfId="0" applyFont="1" applyFill="1" applyBorder="1" applyAlignment="1">
      <alignment horizontal="center" vertical="center" wrapText="1"/>
    </xf>
    <xf numFmtId="0" fontId="114" fillId="51" borderId="30" xfId="0" applyFont="1" applyFill="1" applyBorder="1" applyAlignment="1">
      <alignment horizontal="center" vertical="center"/>
    </xf>
    <xf numFmtId="0" fontId="114" fillId="51" borderId="69" xfId="0" applyFont="1" applyFill="1" applyBorder="1" applyAlignment="1">
      <alignment horizontal="center" vertical="center"/>
    </xf>
    <xf numFmtId="0" fontId="114" fillId="51" borderId="35" xfId="0" applyFont="1" applyFill="1" applyBorder="1" applyAlignment="1">
      <alignment horizontal="right" vertical="center" wrapText="1"/>
    </xf>
    <xf numFmtId="0" fontId="114" fillId="51" borderId="29" xfId="0" applyFont="1" applyFill="1" applyBorder="1" applyAlignment="1">
      <alignment horizontal="right" vertical="center" wrapText="1"/>
    </xf>
    <xf numFmtId="0" fontId="114" fillId="51" borderId="18" xfId="0" applyFont="1" applyFill="1" applyBorder="1" applyAlignment="1">
      <alignment horizontal="right" vertical="center" wrapText="1"/>
    </xf>
    <xf numFmtId="0" fontId="114" fillId="0" borderId="33" xfId="0" applyFont="1" applyBorder="1" applyAlignment="1">
      <alignment horizontal="center" vertical="center" wrapText="1"/>
    </xf>
    <xf numFmtId="0" fontId="114" fillId="0" borderId="74" xfId="0" applyFont="1" applyBorder="1" applyAlignment="1">
      <alignment horizontal="center" vertical="center" wrapText="1"/>
    </xf>
    <xf numFmtId="0" fontId="114" fillId="0" borderId="34" xfId="0" applyFont="1" applyBorder="1" applyAlignment="1">
      <alignment horizontal="center" vertical="center" wrapText="1"/>
    </xf>
    <xf numFmtId="0" fontId="114" fillId="53" borderId="5" xfId="0" applyFont="1" applyFill="1" applyBorder="1" applyAlignment="1">
      <alignment horizontal="center" vertical="center" wrapText="1"/>
    </xf>
    <xf numFmtId="0" fontId="92" fillId="46" borderId="0" xfId="203" applyFont="1" applyFill="1" applyAlignment="1">
      <alignment horizontal="center" vertical="center"/>
    </xf>
    <xf numFmtId="0" fontId="8" fillId="0" borderId="31" xfId="203" applyFont="1" applyBorder="1" applyAlignment="1">
      <alignment vertical="center" wrapText="1"/>
    </xf>
    <xf numFmtId="0" fontId="8" fillId="0" borderId="26" xfId="203" applyFont="1" applyBorder="1" applyAlignment="1">
      <alignment vertical="center" wrapText="1"/>
    </xf>
    <xf numFmtId="0" fontId="8" fillId="51" borderId="27" xfId="203" applyFont="1" applyFill="1" applyBorder="1" applyAlignment="1">
      <alignment horizontal="center" vertical="center" wrapText="1"/>
    </xf>
    <xf numFmtId="0" fontId="8" fillId="51" borderId="28" xfId="203" applyFont="1" applyFill="1" applyBorder="1" applyAlignment="1">
      <alignment horizontal="center" vertical="center" wrapText="1"/>
    </xf>
    <xf numFmtId="0" fontId="8" fillId="51" borderId="37" xfId="203" applyFont="1" applyFill="1" applyBorder="1" applyAlignment="1">
      <alignment horizontal="center" vertical="center" wrapText="1"/>
    </xf>
    <xf numFmtId="0" fontId="8" fillId="51" borderId="36" xfId="203" applyFont="1" applyFill="1" applyBorder="1" applyAlignment="1">
      <alignment horizontal="center" vertical="center" wrapText="1"/>
    </xf>
    <xf numFmtId="0" fontId="8" fillId="51" borderId="30" xfId="203" applyFont="1" applyFill="1" applyBorder="1" applyAlignment="1">
      <alignment horizontal="center" vertical="center" wrapText="1"/>
    </xf>
    <xf numFmtId="0" fontId="8" fillId="51" borderId="23" xfId="203" applyFont="1" applyFill="1" applyBorder="1" applyAlignment="1">
      <alignment horizontal="center" vertical="center" wrapText="1"/>
    </xf>
    <xf numFmtId="0" fontId="8" fillId="51" borderId="4" xfId="203" applyFont="1" applyFill="1" applyBorder="1" applyAlignment="1">
      <alignment horizontal="center" vertical="center" wrapText="1"/>
    </xf>
    <xf numFmtId="0" fontId="8" fillId="51" borderId="29" xfId="203" applyFont="1" applyFill="1" applyBorder="1" applyAlignment="1">
      <alignment horizontal="center" vertical="center" wrapText="1"/>
    </xf>
    <xf numFmtId="0" fontId="8" fillId="51" borderId="18" xfId="203" applyFont="1" applyFill="1" applyBorder="1" applyAlignment="1">
      <alignment horizontal="center" vertical="center" wrapText="1"/>
    </xf>
    <xf numFmtId="0" fontId="8" fillId="51" borderId="24" xfId="203" applyFont="1" applyFill="1" applyBorder="1" applyAlignment="1">
      <alignment horizontal="center" vertical="center" wrapText="1"/>
    </xf>
    <xf numFmtId="0" fontId="8" fillId="51" borderId="25" xfId="203" applyFont="1" applyFill="1" applyBorder="1" applyAlignment="1">
      <alignment horizontal="center" vertical="center" wrapText="1"/>
    </xf>
    <xf numFmtId="0" fontId="8" fillId="51" borderId="26" xfId="203" applyFont="1" applyFill="1" applyBorder="1" applyAlignment="1">
      <alignment horizontal="center" vertical="center" wrapText="1"/>
    </xf>
    <xf numFmtId="0" fontId="8" fillId="51" borderId="11" xfId="203" applyFont="1" applyFill="1" applyBorder="1" applyAlignment="1">
      <alignment horizontal="center" vertical="center" wrapText="1"/>
    </xf>
    <xf numFmtId="0" fontId="8" fillId="51" borderId="12" xfId="203" applyFont="1" applyFill="1" applyBorder="1" applyAlignment="1">
      <alignment horizontal="center" vertical="center" wrapText="1"/>
    </xf>
    <xf numFmtId="0" fontId="8" fillId="51" borderId="14" xfId="203" applyFont="1" applyFill="1" applyBorder="1" applyAlignment="1">
      <alignment horizontal="center" vertical="center" wrapText="1"/>
    </xf>
    <xf numFmtId="0" fontId="8" fillId="51" borderId="16" xfId="203" applyFont="1" applyFill="1" applyBorder="1" applyAlignment="1">
      <alignment horizontal="center" vertical="center" wrapText="1"/>
    </xf>
    <xf numFmtId="0" fontId="8" fillId="0" borderId="13" xfId="203" applyFont="1" applyBorder="1" applyAlignment="1">
      <alignment vertical="center" wrapText="1"/>
    </xf>
    <xf numFmtId="0" fontId="8" fillId="0" borderId="32" xfId="203" applyFont="1" applyBorder="1" applyAlignment="1">
      <alignment vertical="center" wrapText="1"/>
    </xf>
    <xf numFmtId="0" fontId="8" fillId="0" borderId="15" xfId="203" applyFont="1" applyBorder="1" applyAlignment="1">
      <alignment vertical="center" wrapText="1"/>
    </xf>
    <xf numFmtId="0" fontId="8" fillId="51" borderId="35" xfId="203" applyFont="1" applyFill="1" applyBorder="1" applyAlignment="1">
      <alignment horizontal="right" vertical="center" wrapText="1"/>
    </xf>
    <xf numFmtId="0" fontId="8" fillId="51" borderId="29" xfId="203" applyFont="1" applyFill="1" applyBorder="1" applyAlignment="1">
      <alignment horizontal="right" vertical="center" wrapText="1"/>
    </xf>
    <xf numFmtId="0" fontId="8" fillId="51" borderId="18" xfId="203" applyFont="1" applyFill="1" applyBorder="1" applyAlignment="1">
      <alignment horizontal="right" vertical="center" wrapText="1"/>
    </xf>
    <xf numFmtId="0" fontId="8" fillId="0" borderId="33" xfId="203" applyFont="1" applyBorder="1" applyAlignment="1">
      <alignment vertical="center" wrapText="1"/>
    </xf>
    <xf numFmtId="0" fontId="8" fillId="0" borderId="34" xfId="203" applyFont="1" applyBorder="1" applyAlignment="1">
      <alignment vertical="center" wrapText="1"/>
    </xf>
    <xf numFmtId="0" fontId="8" fillId="51" borderId="5" xfId="203" applyFont="1" applyFill="1" applyBorder="1" applyAlignment="1">
      <alignment horizontal="center" vertical="center" wrapText="1"/>
    </xf>
    <xf numFmtId="0" fontId="8" fillId="51" borderId="21" xfId="203" applyFont="1" applyFill="1" applyBorder="1" applyAlignment="1">
      <alignment horizontal="center" vertical="center" wrapText="1"/>
    </xf>
    <xf numFmtId="0" fontId="8" fillId="51" borderId="19" xfId="203" applyFont="1" applyFill="1" applyBorder="1" applyAlignment="1">
      <alignment horizontal="center" vertical="center" wrapText="1"/>
    </xf>
    <xf numFmtId="0" fontId="8" fillId="51" borderId="15" xfId="203" applyFont="1" applyFill="1" applyBorder="1" applyAlignment="1">
      <alignment horizontal="center" vertical="center" wrapText="1"/>
    </xf>
    <xf numFmtId="0" fontId="5" fillId="51" borderId="19" xfId="203" applyFont="1" applyFill="1" applyBorder="1" applyAlignment="1">
      <alignment horizontal="center" vertical="center" wrapText="1"/>
    </xf>
    <xf numFmtId="0" fontId="5" fillId="51" borderId="15" xfId="203" applyFont="1" applyFill="1" applyBorder="1" applyAlignment="1">
      <alignment horizontal="center" vertical="center" wrapText="1"/>
    </xf>
    <xf numFmtId="0" fontId="5" fillId="51" borderId="20" xfId="203" applyFont="1" applyFill="1" applyBorder="1" applyAlignment="1">
      <alignment horizontal="center" vertical="center" wrapText="1"/>
    </xf>
    <xf numFmtId="0" fontId="5" fillId="51" borderId="12" xfId="203" applyFont="1" applyFill="1" applyBorder="1" applyAlignment="1">
      <alignment horizontal="center" vertical="center" wrapText="1"/>
    </xf>
    <xf numFmtId="0" fontId="5" fillId="51" borderId="21" xfId="203" applyFont="1" applyFill="1" applyBorder="1" applyAlignment="1">
      <alignment horizontal="center" vertical="center" wrapText="1"/>
    </xf>
    <xf numFmtId="0" fontId="5" fillId="51" borderId="16" xfId="203" applyFont="1" applyFill="1" applyBorder="1" applyAlignment="1">
      <alignment horizontal="center" vertical="center" wrapText="1"/>
    </xf>
    <xf numFmtId="0" fontId="5" fillId="51" borderId="4" xfId="203" applyFont="1" applyFill="1" applyBorder="1" applyAlignment="1">
      <alignment horizontal="center" vertical="center" wrapText="1"/>
    </xf>
    <xf numFmtId="0" fontId="5" fillId="51" borderId="29" xfId="203" applyFont="1" applyFill="1" applyBorder="1" applyAlignment="1">
      <alignment horizontal="center" vertical="center" wrapText="1"/>
    </xf>
    <xf numFmtId="0" fontId="5" fillId="51" borderId="5" xfId="203" applyFont="1" applyFill="1" applyBorder="1" applyAlignment="1">
      <alignment horizontal="center" vertical="center" wrapText="1"/>
    </xf>
    <xf numFmtId="0" fontId="5" fillId="0" borderId="31" xfId="203" applyFont="1" applyBorder="1" applyAlignment="1">
      <alignment vertical="center" wrapText="1"/>
    </xf>
    <xf numFmtId="0" fontId="5" fillId="0" borderId="26" xfId="203" applyFont="1" applyBorder="1" applyAlignment="1">
      <alignment vertical="center" wrapText="1"/>
    </xf>
    <xf numFmtId="0" fontId="5" fillId="0" borderId="13" xfId="203" applyFont="1" applyBorder="1" applyAlignment="1">
      <alignment vertical="center" wrapText="1"/>
    </xf>
    <xf numFmtId="0" fontId="5" fillId="0" borderId="32" xfId="203" applyFont="1" applyBorder="1" applyAlignment="1">
      <alignment vertical="center" wrapText="1"/>
    </xf>
    <xf numFmtId="0" fontId="5" fillId="0" borderId="15" xfId="203" applyFont="1" applyBorder="1" applyAlignment="1">
      <alignment vertical="center" wrapText="1"/>
    </xf>
    <xf numFmtId="0" fontId="5" fillId="0" borderId="33" xfId="203" applyFont="1" applyBorder="1" applyAlignment="1">
      <alignment vertical="center" wrapText="1"/>
    </xf>
    <xf numFmtId="0" fontId="5" fillId="0" borderId="34" xfId="203" applyFont="1" applyBorder="1" applyAlignment="1">
      <alignment vertical="center" wrapText="1"/>
    </xf>
    <xf numFmtId="0" fontId="5" fillId="51" borderId="27" xfId="203" applyFont="1" applyFill="1" applyBorder="1" applyAlignment="1">
      <alignment horizontal="center" vertical="center" wrapText="1"/>
    </xf>
    <xf numFmtId="0" fontId="5" fillId="51" borderId="28" xfId="203" applyFont="1" applyFill="1" applyBorder="1" applyAlignment="1">
      <alignment horizontal="center" vertical="center" wrapText="1"/>
    </xf>
    <xf numFmtId="0" fontId="5" fillId="51" borderId="30" xfId="203" applyFont="1" applyFill="1" applyBorder="1" applyAlignment="1">
      <alignment horizontal="center" vertical="center" wrapText="1"/>
    </xf>
    <xf numFmtId="0" fontId="5" fillId="51" borderId="23" xfId="203" applyFont="1" applyFill="1" applyBorder="1" applyAlignment="1">
      <alignment horizontal="center" vertical="center" wrapText="1"/>
    </xf>
    <xf numFmtId="0" fontId="8" fillId="0" borderId="11" xfId="203" applyFont="1" applyBorder="1" applyAlignment="1">
      <alignment horizontal="right" vertical="center" wrapText="1"/>
    </xf>
    <xf numFmtId="0" fontId="8" fillId="0" borderId="12" xfId="203" applyFont="1" applyBorder="1" applyAlignment="1">
      <alignment horizontal="right" vertical="center" wrapText="1"/>
    </xf>
    <xf numFmtId="3" fontId="8" fillId="0" borderId="11" xfId="203" applyNumberFormat="1" applyFont="1" applyBorder="1" applyAlignment="1">
      <alignment horizontal="right" vertical="center" wrapText="1"/>
    </xf>
    <xf numFmtId="3" fontId="8" fillId="0" borderId="12" xfId="203" applyNumberFormat="1" applyFont="1" applyBorder="1" applyAlignment="1">
      <alignment horizontal="right" vertical="center" wrapText="1"/>
    </xf>
    <xf numFmtId="0" fontId="8" fillId="0" borderId="14" xfId="203" applyFont="1" applyBorder="1" applyAlignment="1">
      <alignment horizontal="right" vertical="center" wrapText="1"/>
    </xf>
    <xf numFmtId="0" fontId="8" fillId="0" borderId="16" xfId="203" applyFont="1" applyBorder="1" applyAlignment="1">
      <alignment horizontal="right" vertical="center" wrapText="1"/>
    </xf>
    <xf numFmtId="0" fontId="8" fillId="51" borderId="32" xfId="203" applyFont="1" applyFill="1" applyBorder="1" applyAlignment="1">
      <alignment horizontal="center" vertical="center" wrapText="1"/>
    </xf>
    <xf numFmtId="0" fontId="5" fillId="51" borderId="35" xfId="203" applyFont="1" applyFill="1" applyBorder="1" applyAlignment="1">
      <alignment horizontal="right" vertical="center" wrapText="1"/>
    </xf>
    <xf numFmtId="0" fontId="5" fillId="51" borderId="29" xfId="203" applyFont="1" applyFill="1" applyBorder="1" applyAlignment="1">
      <alignment horizontal="right" vertical="center" wrapText="1"/>
    </xf>
    <xf numFmtId="0" fontId="5" fillId="51" borderId="18" xfId="203" applyFont="1" applyFill="1" applyBorder="1" applyAlignment="1">
      <alignment horizontal="right" vertical="center" wrapText="1"/>
    </xf>
    <xf numFmtId="0" fontId="5" fillId="0" borderId="31" xfId="203" applyFont="1" applyBorder="1" applyAlignment="1">
      <alignment vertical="top" wrapText="1"/>
    </xf>
    <xf numFmtId="0" fontId="5" fillId="0" borderId="25" xfId="203" applyFont="1" applyBorder="1" applyAlignment="1">
      <alignment vertical="top" wrapText="1"/>
    </xf>
    <xf numFmtId="0" fontId="5" fillId="0" borderId="38" xfId="203" applyFont="1" applyBorder="1" applyAlignment="1">
      <alignment vertical="top" wrapText="1"/>
    </xf>
    <xf numFmtId="0" fontId="9" fillId="0" borderId="20"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16" xfId="0" applyFont="1" applyBorder="1" applyAlignment="1">
      <alignment horizontal="center" vertical="center" wrapText="1"/>
    </xf>
    <xf numFmtId="0" fontId="8" fillId="0" borderId="0" xfId="0" applyFont="1" applyAlignment="1">
      <alignment horizontal="center" vertical="top"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5" xfId="0" applyFont="1" applyBorder="1" applyAlignment="1">
      <alignment horizontal="center" vertical="center" wrapText="1"/>
    </xf>
    <xf numFmtId="3" fontId="8" fillId="0" borderId="14" xfId="0" applyNumberFormat="1" applyFont="1" applyBorder="1" applyAlignment="1">
      <alignment horizontal="right" vertical="center"/>
    </xf>
    <xf numFmtId="3" fontId="8" fillId="0" borderId="16" xfId="0" applyNumberFormat="1" applyFont="1" applyBorder="1" applyAlignment="1">
      <alignment horizontal="right" vertical="center"/>
    </xf>
    <xf numFmtId="0" fontId="5" fillId="0" borderId="0" xfId="0" applyFont="1" applyAlignment="1">
      <alignment horizontal="center" vertical="top"/>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18" xfId="0" applyFont="1" applyBorder="1" applyAlignment="1">
      <alignment horizontal="center" vertical="center"/>
    </xf>
    <xf numFmtId="0" fontId="8" fillId="0" borderId="11" xfId="0" applyFont="1" applyBorder="1" applyAlignment="1">
      <alignment horizontal="right" vertical="center"/>
    </xf>
    <xf numFmtId="0" fontId="8" fillId="0" borderId="12" xfId="0" applyFont="1" applyBorder="1" applyAlignment="1">
      <alignment horizontal="right"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3" fontId="8" fillId="0" borderId="11" xfId="0" applyNumberFormat="1" applyFont="1" applyBorder="1" applyAlignment="1">
      <alignment horizontal="right" vertical="center"/>
    </xf>
    <xf numFmtId="3" fontId="8" fillId="0" borderId="12" xfId="0" applyNumberFormat="1" applyFont="1" applyBorder="1" applyAlignment="1">
      <alignment horizontal="right" vertical="center"/>
    </xf>
    <xf numFmtId="0" fontId="9" fillId="0" borderId="20" xfId="0" applyFont="1" applyBorder="1" applyAlignment="1">
      <alignment horizontal="center" vertical="center"/>
    </xf>
    <xf numFmtId="0" fontId="9" fillId="0" borderId="12" xfId="0" applyFont="1" applyBorder="1" applyAlignment="1">
      <alignment horizontal="center" vertical="center"/>
    </xf>
    <xf numFmtId="0" fontId="9" fillId="0" borderId="21" xfId="0" applyFont="1" applyBorder="1" applyAlignment="1">
      <alignment horizontal="center" vertical="center"/>
    </xf>
    <xf numFmtId="0" fontId="9" fillId="0" borderId="16" xfId="0" applyFont="1" applyBorder="1" applyAlignment="1">
      <alignment horizontal="center" vertical="center"/>
    </xf>
    <xf numFmtId="0" fontId="9" fillId="0" borderId="19" xfId="0" applyFont="1" applyBorder="1" applyAlignment="1">
      <alignment horizontal="left" vertical="center"/>
    </xf>
    <xf numFmtId="0" fontId="9" fillId="0" borderId="15" xfId="0" applyFont="1" applyBorder="1" applyAlignment="1">
      <alignment horizontal="left" vertical="center"/>
    </xf>
    <xf numFmtId="0" fontId="13" fillId="0" borderId="0" xfId="0" applyFont="1" applyAlignment="1">
      <alignment horizontal="center" vertical="center"/>
    </xf>
    <xf numFmtId="0" fontId="5" fillId="0" borderId="0" xfId="0" applyFont="1" applyAlignment="1">
      <alignment horizontal="left" vertical="top"/>
    </xf>
  </cellXfs>
  <cellStyles count="274">
    <cellStyle name="          _x000d__x000a_386grabber=vga.3gr_x000d__x000a_" xfId="9"/>
    <cellStyle name=" 물류비_실시품의준_4-1실적" xfId="10"/>
    <cellStyle name="20% - 강조색1 2" xfId="11"/>
    <cellStyle name="20% - 강조색1 3" xfId="12"/>
    <cellStyle name="20% - 강조색2 2" xfId="13"/>
    <cellStyle name="20% - 강조색2 3" xfId="14"/>
    <cellStyle name="20% - 강조색3 2" xfId="15"/>
    <cellStyle name="20% - 강조색3 3" xfId="16"/>
    <cellStyle name="20% - 강조색4 2" xfId="17"/>
    <cellStyle name="20% - 강조색4 3" xfId="18"/>
    <cellStyle name="20% - 강조색5 2" xfId="19"/>
    <cellStyle name="20% - 강조색5 3" xfId="20"/>
    <cellStyle name="20% - 강조색6 2" xfId="21"/>
    <cellStyle name="20% - 강조색6 3" xfId="22"/>
    <cellStyle name="40% - 강조색1 2" xfId="23"/>
    <cellStyle name="40% - 강조색1 3" xfId="24"/>
    <cellStyle name="40% - 강조색2 2" xfId="25"/>
    <cellStyle name="40% - 강조색2 3" xfId="26"/>
    <cellStyle name="40% - 강조색3 2" xfId="27"/>
    <cellStyle name="40% - 강조색3 3" xfId="28"/>
    <cellStyle name="40% - 강조색4 2" xfId="29"/>
    <cellStyle name="40% - 강조색4 3" xfId="30"/>
    <cellStyle name="40% - 강조색5 2" xfId="31"/>
    <cellStyle name="40% - 강조색5 3" xfId="32"/>
    <cellStyle name="40% - 강조색6 2" xfId="33"/>
    <cellStyle name="40% - 강조색6 3" xfId="34"/>
    <cellStyle name="60% - 강조색1 2" xfId="35"/>
    <cellStyle name="60% - 강조색1 3" xfId="36"/>
    <cellStyle name="60% - 강조색2 2" xfId="37"/>
    <cellStyle name="60% - 강조색2 3" xfId="38"/>
    <cellStyle name="60% - 강조색3 2" xfId="39"/>
    <cellStyle name="60% - 강조색3 3" xfId="40"/>
    <cellStyle name="60% - 강조색4 2" xfId="41"/>
    <cellStyle name="60% - 강조색4 3" xfId="42"/>
    <cellStyle name="60% - 강조색5 2" xfId="43"/>
    <cellStyle name="60% - 강조색5 3" xfId="44"/>
    <cellStyle name="60% - 강조색6 2" xfId="45"/>
    <cellStyle name="60% - 강조색6 3" xfId="46"/>
    <cellStyle name="ÅëÈ­ [0]_INQUIRY ¿µ¾÷ÃßÁø " xfId="47"/>
    <cellStyle name="AeE­ [0]_INQUIRY ¿μ¾÷AßAø " xfId="48"/>
    <cellStyle name="ÅëÈ­_INQUIRY ¿µ¾÷ÃßÁø " xfId="49"/>
    <cellStyle name="AeE­_INQUIRY ¿μ¾÷AßAø " xfId="50"/>
    <cellStyle name="ÄÞ¸¶ [0]_INQUIRY ¿µ¾÷ÃßÁø " xfId="51"/>
    <cellStyle name="AÞ¸¶ [0]_INQUIRY ¿μ¾÷AßAø " xfId="52"/>
    <cellStyle name="ÄÞ¸¶_INQUIRY ¿µ¾÷ÃßÁø " xfId="53"/>
    <cellStyle name="AÞ¸¶_INQUIRY ¿μ¾÷AßAø " xfId="54"/>
    <cellStyle name="Body_H1" xfId="8"/>
    <cellStyle name="Ç¥ÁØ_¿µ¾÷ÇöÈ² " xfId="55"/>
    <cellStyle name="C￥AØ_¿μ¾÷CoE² " xfId="56"/>
    <cellStyle name="Ç¥ÁØ_0N-HANDLING " xfId="57"/>
    <cellStyle name="C￥AØ_5-1±¤°i " xfId="58"/>
    <cellStyle name="Ç¥ÁØ_5-1±¤°í " xfId="59"/>
    <cellStyle name="C￥AØ_CoAo¹yAI °A¾×¿ⓒ½A " xfId="60"/>
    <cellStyle name="Ç¥ÁØ_Sheet1_¿µ¾÷ÇöÈ² " xfId="61"/>
    <cellStyle name="C￥AØ_Sheet1_¿μ¾÷CoE² " xfId="62"/>
    <cellStyle name="Ç¥ÁØ_Sheet1_0N-HANDLING " xfId="63"/>
    <cellStyle name="C￥AØ_Sheet1_Ay°eC￥(2¿u) " xfId="64"/>
    <cellStyle name="Ç¥ÁØ_Sheet1_Áý°èÇ¥(2¿ù) " xfId="65"/>
    <cellStyle name="Comma" xfId="66"/>
    <cellStyle name="Comma [0]_ SG&amp;A Bridge " xfId="67"/>
    <cellStyle name="Comma_ SG&amp;A Bridge " xfId="68"/>
    <cellStyle name="Currency" xfId="69"/>
    <cellStyle name="Currency [0]_ SG&amp;A Bridge " xfId="70"/>
    <cellStyle name="Currency_ SG&amp;A Bridge " xfId="71"/>
    <cellStyle name="Currency1" xfId="72"/>
    <cellStyle name="Data_A" xfId="3"/>
    <cellStyle name="Date_A" xfId="73"/>
    <cellStyle name="Followed Hyperlink" xfId="74"/>
    <cellStyle name="Hyperlink" xfId="75"/>
    <cellStyle name="Invisible" xfId="76"/>
    <cellStyle name="Normal" xfId="77"/>
    <cellStyle name="Normal 2" xfId="78"/>
    <cellStyle name="Normal1" xfId="79"/>
    <cellStyle name="Normal2" xfId="80"/>
    <cellStyle name="Normal3" xfId="81"/>
    <cellStyle name="Normal4" xfId="82"/>
    <cellStyle name="Percent" xfId="83"/>
    <cellStyle name="Smart Forecast" xfId="84"/>
    <cellStyle name="Smart Highlight" xfId="85"/>
    <cellStyle name="강조색1 2" xfId="86"/>
    <cellStyle name="강조색1 3" xfId="87"/>
    <cellStyle name="강조색2 2" xfId="88"/>
    <cellStyle name="강조색2 3" xfId="89"/>
    <cellStyle name="강조색3 2" xfId="90"/>
    <cellStyle name="강조색3 3" xfId="91"/>
    <cellStyle name="강조색4 2" xfId="92"/>
    <cellStyle name="강조색4 3" xfId="93"/>
    <cellStyle name="강조색5 2" xfId="94"/>
    <cellStyle name="강조색5 3" xfId="95"/>
    <cellStyle name="강조색6 2" xfId="96"/>
    <cellStyle name="강조색6 3" xfId="97"/>
    <cellStyle name="경고문 2" xfId="98"/>
    <cellStyle name="경고문 3" xfId="99"/>
    <cellStyle name="계산 2" xfId="100"/>
    <cellStyle name="계산 3" xfId="101"/>
    <cellStyle name="咬訌裝?report-2 " xfId="102"/>
    <cellStyle name="나쁨 2" xfId="103"/>
    <cellStyle name="나쁨 3" xfId="104"/>
    <cellStyle name="메모 2" xfId="105"/>
    <cellStyle name="메모 2 2" xfId="106"/>
    <cellStyle name="메모 2 3" xfId="107"/>
    <cellStyle name="메모 3" xfId="108"/>
    <cellStyle name="백분율" xfId="2" builtinId="5"/>
    <cellStyle name="백분율 10" xfId="273"/>
    <cellStyle name="백분율 17" xfId="109"/>
    <cellStyle name="백분율 19" xfId="110"/>
    <cellStyle name="백분율 2" xfId="111"/>
    <cellStyle name="백분율 2 2" xfId="112"/>
    <cellStyle name="백분율 2 2 3" xfId="113"/>
    <cellStyle name="백분율 2 3" xfId="114"/>
    <cellStyle name="백분율 2 4" xfId="115"/>
    <cellStyle name="백분율 3" xfId="116"/>
    <cellStyle name="백분율 3 2" xfId="117"/>
    <cellStyle name="백분율 3 2 2" xfId="118"/>
    <cellStyle name="백분율 3 3" xfId="119"/>
    <cellStyle name="백분율 4" xfId="120"/>
    <cellStyle name="백분율 4 2" xfId="121"/>
    <cellStyle name="백분율 4 3" xfId="122"/>
    <cellStyle name="백분율 5" xfId="123"/>
    <cellStyle name="백분율 5 2" xfId="124"/>
    <cellStyle name="백분율 6" xfId="125"/>
    <cellStyle name="백분율 7" xfId="126"/>
    <cellStyle name="백분율 8" xfId="127"/>
    <cellStyle name="백분율 9" xfId="128"/>
    <cellStyle name="보통 2" xfId="129"/>
    <cellStyle name="보통 3" xfId="130"/>
    <cellStyle name="설명 텍스트 2" xfId="131"/>
    <cellStyle name="설명 텍스트 3" xfId="132"/>
    <cellStyle name="셀 확인 2" xfId="133"/>
    <cellStyle name="셀 확인 3" xfId="134"/>
    <cellStyle name="쉼표 [0]" xfId="1" builtinId="6"/>
    <cellStyle name="쉼표 [0] 10" xfId="135"/>
    <cellStyle name="쉼표 [0] 11" xfId="136"/>
    <cellStyle name="쉼표 [0] 12" xfId="271"/>
    <cellStyle name="쉼표 [0] 2" xfId="137"/>
    <cellStyle name="쉼표 [0] 2 10" xfId="138"/>
    <cellStyle name="쉼표 [0] 2 2" xfId="139"/>
    <cellStyle name="쉼표 [0] 2 2 2" xfId="140"/>
    <cellStyle name="쉼표 [0] 2 2 3" xfId="141"/>
    <cellStyle name="쉼표 [0] 2 3" xfId="142"/>
    <cellStyle name="쉼표 [0] 2 3 2" xfId="143"/>
    <cellStyle name="쉼표 [0] 2 4" xfId="144"/>
    <cellStyle name="쉼표 [0] 2 5" xfId="145"/>
    <cellStyle name="쉼표 [0] 2 6" xfId="146"/>
    <cellStyle name="쉼표 [0] 2 7" xfId="147"/>
    <cellStyle name="쉼표 [0] 2 8" xfId="272"/>
    <cellStyle name="쉼표 [0] 3" xfId="148"/>
    <cellStyle name="쉼표 [0] 3 2" xfId="149"/>
    <cellStyle name="쉼표 [0] 3 3" xfId="150"/>
    <cellStyle name="쉼표 [0] 3 4" xfId="151"/>
    <cellStyle name="쉼표 [0] 4" xfId="152"/>
    <cellStyle name="쉼표 [0] 4 2" xfId="153"/>
    <cellStyle name="쉼표 [0] 4 2 2" xfId="154"/>
    <cellStyle name="쉼표 [0] 4 3" xfId="155"/>
    <cellStyle name="쉼표 [0] 5" xfId="156"/>
    <cellStyle name="쉼표 [0] 5 2" xfId="157"/>
    <cellStyle name="쉼표 [0] 5 2 2" xfId="158"/>
    <cellStyle name="쉼표 [0] 5 3" xfId="159"/>
    <cellStyle name="쉼표 [0] 5 4" xfId="160"/>
    <cellStyle name="쉼표 [0] 5 5" xfId="161"/>
    <cellStyle name="쉼표 [0] 6" xfId="162"/>
    <cellStyle name="쉼표 [0] 6 2" xfId="163"/>
    <cellStyle name="쉼표 [0] 6 3" xfId="164"/>
    <cellStyle name="쉼표 [0] 7" xfId="165"/>
    <cellStyle name="쉼표 [0] 7 2" xfId="166"/>
    <cellStyle name="쉼표 [0] 8" xfId="167"/>
    <cellStyle name="쉼표 [0] 9" xfId="168"/>
    <cellStyle name="연결된 셀 2" xfId="169"/>
    <cellStyle name="연결된 셀 3" xfId="170"/>
    <cellStyle name="요약 2" xfId="171"/>
    <cellStyle name="요약 3" xfId="172"/>
    <cellStyle name="입력 2" xfId="173"/>
    <cellStyle name="입력 3" xfId="174"/>
    <cellStyle name="제목 1 2" xfId="175"/>
    <cellStyle name="제목 1 3" xfId="176"/>
    <cellStyle name="제목 2 2" xfId="177"/>
    <cellStyle name="제목 2 3" xfId="178"/>
    <cellStyle name="제목 3 2" xfId="179"/>
    <cellStyle name="제목 3 3" xfId="180"/>
    <cellStyle name="제목 4 2" xfId="181"/>
    <cellStyle name="제목 4 3" xfId="182"/>
    <cellStyle name="제목 5" xfId="183"/>
    <cellStyle name="제목 6" xfId="184"/>
    <cellStyle name="좋음 2" xfId="185"/>
    <cellStyle name="좋음 3" xfId="186"/>
    <cellStyle name="출력 2" xfId="187"/>
    <cellStyle name="출력 3" xfId="188"/>
    <cellStyle name="콤냡?&lt;_x000f_$??:_x0009_`1_1 " xfId="189"/>
    <cellStyle name="콤마 [0]_  종  합  " xfId="190"/>
    <cellStyle name="콤마_  종  합  " xfId="191"/>
    <cellStyle name="표준" xfId="0" builtinId="0"/>
    <cellStyle name="표준 10" xfId="192"/>
    <cellStyle name="표준 10 10" xfId="193"/>
    <cellStyle name="표준 10 10 2" xfId="194"/>
    <cellStyle name="표준 10 2" xfId="195"/>
    <cellStyle name="표준 10 2 2 2" xfId="196"/>
    <cellStyle name="표준 10 3" xfId="197"/>
    <cellStyle name="표준 11" xfId="198"/>
    <cellStyle name="표준 11 2" xfId="199"/>
    <cellStyle name="표준 118" xfId="200"/>
    <cellStyle name="표준 12" xfId="201"/>
    <cellStyle name="표준 12 2" xfId="202"/>
    <cellStyle name="표준 13" xfId="203"/>
    <cellStyle name="표준 13 16" xfId="204"/>
    <cellStyle name="표준 14" xfId="205"/>
    <cellStyle name="표준 151" xfId="206"/>
    <cellStyle name="표준 18 2" xfId="207"/>
    <cellStyle name="표준 2" xfId="208"/>
    <cellStyle name="표준 2 10" xfId="209"/>
    <cellStyle name="표준 2 2" xfId="210"/>
    <cellStyle name="표준 2 2 2" xfId="211"/>
    <cellStyle name="표준 2 2 2 2" xfId="212"/>
    <cellStyle name="표준 2 2 2 2 2 2 2" xfId="213"/>
    <cellStyle name="표준 2 2 2 3 46" xfId="214"/>
    <cellStyle name="표준 2 2 3" xfId="5"/>
    <cellStyle name="표준 2 2 4" xfId="215"/>
    <cellStyle name="표준 2 2 4 2" xfId="216"/>
    <cellStyle name="표준 2 2 5" xfId="217"/>
    <cellStyle name="표준 2 2 6" xfId="218"/>
    <cellStyle name="표준 2 3" xfId="6"/>
    <cellStyle name="표준 2 3 2" xfId="219"/>
    <cellStyle name="표준 2 3 3" xfId="220"/>
    <cellStyle name="표준 2 4" xfId="221"/>
    <cellStyle name="표준 2 4 2" xfId="222"/>
    <cellStyle name="표준 2 5" xfId="223"/>
    <cellStyle name="표준 2 5 2" xfId="224"/>
    <cellStyle name="표준 2 6" xfId="225"/>
    <cellStyle name="표준 2 6 2" xfId="226"/>
    <cellStyle name="표준 2 7" xfId="227"/>
    <cellStyle name="표준 2 8" xfId="228"/>
    <cellStyle name="표준 2 9" xfId="270"/>
    <cellStyle name="표준 2_엘지이노텍(법인세)IFRS" xfId="229"/>
    <cellStyle name="표준 279" xfId="230"/>
    <cellStyle name="표준 3" xfId="231"/>
    <cellStyle name="표준 3 2" xfId="232"/>
    <cellStyle name="표준 3 2 2" xfId="233"/>
    <cellStyle name="표준 3 2 2 2" xfId="234"/>
    <cellStyle name="표준 3 2 2 2 2" xfId="235"/>
    <cellStyle name="표준 3 2 3" xfId="236"/>
    <cellStyle name="표준 3 3" xfId="237"/>
    <cellStyle name="표준 3 3 2" xfId="238"/>
    <cellStyle name="표준 3 3 3" xfId="239"/>
    <cellStyle name="표준 3 3 4" xfId="240"/>
    <cellStyle name="표준 3 4" xfId="241"/>
    <cellStyle name="표준 3 4 2" xfId="242"/>
    <cellStyle name="표준 3 4 3" xfId="243"/>
    <cellStyle name="표준 3 5" xfId="244"/>
    <cellStyle name="표준 3 7 2" xfId="245"/>
    <cellStyle name="표준 30" xfId="7"/>
    <cellStyle name="표준 35 2 2" xfId="246"/>
    <cellStyle name="표준 4" xfId="247"/>
    <cellStyle name="표준 4 2" xfId="248"/>
    <cellStyle name="표준 4 2 2" xfId="249"/>
    <cellStyle name="표준 4 2 3" xfId="250"/>
    <cellStyle name="표준 4 3" xfId="251"/>
    <cellStyle name="표준 4 4" xfId="252"/>
    <cellStyle name="표준 5" xfId="253"/>
    <cellStyle name="표준 5 2" xfId="254"/>
    <cellStyle name="표준 5 2 2" xfId="255"/>
    <cellStyle name="표준 5 2 3" xfId="256"/>
    <cellStyle name="표준 5 3" xfId="257"/>
    <cellStyle name="표준 6" xfId="4"/>
    <cellStyle name="표준 6 2" xfId="258"/>
    <cellStyle name="표준 6 3" xfId="259"/>
    <cellStyle name="표준 7" xfId="260"/>
    <cellStyle name="표준 7 2" xfId="261"/>
    <cellStyle name="표준 7 3" xfId="262"/>
    <cellStyle name="표준 7 4" xfId="263"/>
    <cellStyle name="표준 8" xfId="264"/>
    <cellStyle name="표준 8 2" xfId="265"/>
    <cellStyle name="표준 8 3" xfId="266"/>
    <cellStyle name="표준 9" xfId="267"/>
    <cellStyle name="표준 9 2" xfId="268"/>
    <cellStyle name="표준 9 3" xfId="269"/>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profile/5.%20&#51116;&#47924;&#47784;&#45944;&#47553;/&#44592;&#50629;&#48516;&#49437;-1/0.%20&#44592;&#50629;&#48516;&#49437;/LX&#49464;&#48120;&#53080;_peergroup%20-%20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정렬"/>
      <sheetName val="시총"/>
      <sheetName val="Sheet1"/>
    </sheetNames>
    <sheetDataSet>
      <sheetData sheetId="0"/>
      <sheetData sheetId="1">
        <row r="2">
          <cell r="B2" t="str">
            <v>3S</v>
          </cell>
          <cell r="C2" t="str">
            <v>KOSDAQ</v>
          </cell>
          <cell r="D2" t="str">
            <v>기계·장비</v>
          </cell>
          <cell r="E2">
            <v>2515</v>
          </cell>
          <cell r="F2">
            <v>120</v>
          </cell>
          <cell r="G2">
            <v>5.01</v>
          </cell>
          <cell r="H2">
            <v>113707915925</v>
          </cell>
        </row>
        <row r="3">
          <cell r="B3" t="str">
            <v>APS홀딩스</v>
          </cell>
          <cell r="C3" t="str">
            <v>KOSDAQ</v>
          </cell>
          <cell r="D3" t="str">
            <v>금융</v>
          </cell>
          <cell r="E3">
            <v>9800</v>
          </cell>
          <cell r="F3">
            <v>100</v>
          </cell>
          <cell r="G3">
            <v>1.03</v>
          </cell>
          <cell r="H3">
            <v>199863365800</v>
          </cell>
        </row>
        <row r="4">
          <cell r="B4" t="str">
            <v>AP시스템</v>
          </cell>
          <cell r="C4" t="str">
            <v>KOSDAQ</v>
          </cell>
          <cell r="D4" t="str">
            <v>반도체</v>
          </cell>
          <cell r="E4">
            <v>28800</v>
          </cell>
          <cell r="F4">
            <v>150</v>
          </cell>
          <cell r="G4">
            <v>0.52</v>
          </cell>
          <cell r="H4">
            <v>417030537600</v>
          </cell>
        </row>
        <row r="5">
          <cell r="B5" t="str">
            <v>AP위성</v>
          </cell>
          <cell r="C5" t="str">
            <v>KOSDAQ</v>
          </cell>
          <cell r="D5" t="str">
            <v>통신장비</v>
          </cell>
          <cell r="E5">
            <v>15350</v>
          </cell>
          <cell r="F5">
            <v>-350</v>
          </cell>
          <cell r="G5">
            <v>-2.23</v>
          </cell>
          <cell r="H5">
            <v>231206366400</v>
          </cell>
        </row>
        <row r="6">
          <cell r="B6" t="str">
            <v>CJ ENM</v>
          </cell>
          <cell r="C6" t="str">
            <v>KOSDAQ</v>
          </cell>
          <cell r="D6" t="str">
            <v>방송서비스</v>
          </cell>
          <cell r="E6">
            <v>141000</v>
          </cell>
          <cell r="F6">
            <v>-1300</v>
          </cell>
          <cell r="G6">
            <v>-0.91</v>
          </cell>
          <cell r="H6">
            <v>3092010714000</v>
          </cell>
        </row>
        <row r="7">
          <cell r="B7" t="str">
            <v>CJ프레시웨이</v>
          </cell>
          <cell r="C7" t="str">
            <v>KOSDAQ</v>
          </cell>
          <cell r="D7" t="str">
            <v>유통</v>
          </cell>
          <cell r="E7">
            <v>24200</v>
          </cell>
          <cell r="F7">
            <v>-250</v>
          </cell>
          <cell r="G7">
            <v>-1.02</v>
          </cell>
          <cell r="H7">
            <v>287292381200</v>
          </cell>
        </row>
        <row r="8">
          <cell r="B8" t="str">
            <v>CMG제약</v>
          </cell>
          <cell r="C8" t="str">
            <v>KOSDAQ</v>
          </cell>
          <cell r="D8" t="str">
            <v>제약</v>
          </cell>
          <cell r="E8">
            <v>4400</v>
          </cell>
          <cell r="F8">
            <v>15</v>
          </cell>
          <cell r="G8">
            <v>0.34</v>
          </cell>
          <cell r="H8">
            <v>611125873600</v>
          </cell>
        </row>
        <row r="9">
          <cell r="B9" t="str">
            <v>CNH</v>
          </cell>
          <cell r="C9" t="str">
            <v>KOSDAQ</v>
          </cell>
          <cell r="D9" t="str">
            <v>금융</v>
          </cell>
          <cell r="E9">
            <v>2790</v>
          </cell>
          <cell r="F9">
            <v>60</v>
          </cell>
          <cell r="G9">
            <v>2.2000000000000002</v>
          </cell>
          <cell r="H9">
            <v>103788000000</v>
          </cell>
        </row>
        <row r="10">
          <cell r="B10" t="str">
            <v>COWON</v>
          </cell>
          <cell r="C10" t="str">
            <v>KOSDAQ</v>
          </cell>
          <cell r="D10" t="str">
            <v>디지털컨텐츠</v>
          </cell>
          <cell r="E10">
            <v>2860</v>
          </cell>
          <cell r="F10">
            <v>0</v>
          </cell>
          <cell r="G10">
            <v>0</v>
          </cell>
          <cell r="H10">
            <v>56399843500</v>
          </cell>
        </row>
        <row r="11">
          <cell r="B11" t="str">
            <v>CS</v>
          </cell>
          <cell r="C11" t="str">
            <v>KOSDAQ</v>
          </cell>
          <cell r="D11" t="str">
            <v>통신장비</v>
          </cell>
          <cell r="E11">
            <v>2705</v>
          </cell>
          <cell r="F11">
            <v>-35</v>
          </cell>
          <cell r="G11">
            <v>-1.28</v>
          </cell>
          <cell r="H11">
            <v>50949080750</v>
          </cell>
        </row>
        <row r="12">
          <cell r="B12" t="str">
            <v>CSA 코스믹</v>
          </cell>
          <cell r="C12" t="str">
            <v>KOSDAQ</v>
          </cell>
          <cell r="D12" t="str">
            <v>화학</v>
          </cell>
          <cell r="E12">
            <v>1805</v>
          </cell>
          <cell r="F12">
            <v>-105</v>
          </cell>
          <cell r="G12">
            <v>-5.5</v>
          </cell>
          <cell r="H12">
            <v>66915041225</v>
          </cell>
        </row>
        <row r="13">
          <cell r="B13" t="str">
            <v>DB금융스팩8호</v>
          </cell>
          <cell r="C13" t="str">
            <v>KOSDAQ</v>
          </cell>
          <cell r="D13" t="str">
            <v>금융</v>
          </cell>
          <cell r="E13">
            <v>2080</v>
          </cell>
          <cell r="F13">
            <v>0</v>
          </cell>
          <cell r="G13">
            <v>0</v>
          </cell>
          <cell r="H13">
            <v>12584000000</v>
          </cell>
        </row>
        <row r="14">
          <cell r="B14" t="str">
            <v>DB금융스팩9호</v>
          </cell>
          <cell r="C14" t="str">
            <v>KOSDAQ</v>
          </cell>
          <cell r="D14" t="str">
            <v>금융</v>
          </cell>
          <cell r="E14">
            <v>2045</v>
          </cell>
          <cell r="F14">
            <v>0</v>
          </cell>
          <cell r="G14">
            <v>0</v>
          </cell>
          <cell r="H14">
            <v>9897800000</v>
          </cell>
        </row>
        <row r="15">
          <cell r="B15" t="str">
            <v>DMS</v>
          </cell>
          <cell r="C15" t="str">
            <v>KOSDAQ</v>
          </cell>
          <cell r="D15" t="str">
            <v>기계·장비</v>
          </cell>
          <cell r="E15">
            <v>8460</v>
          </cell>
          <cell r="F15">
            <v>-20</v>
          </cell>
          <cell r="G15">
            <v>-0.24</v>
          </cell>
          <cell r="H15">
            <v>207888096060</v>
          </cell>
        </row>
        <row r="16">
          <cell r="B16" t="str">
            <v>DSC인베스트먼트</v>
          </cell>
          <cell r="C16" t="str">
            <v>KOSDAQ</v>
          </cell>
          <cell r="D16" t="str">
            <v>금융</v>
          </cell>
          <cell r="E16">
            <v>5890</v>
          </cell>
          <cell r="F16">
            <v>30</v>
          </cell>
          <cell r="G16">
            <v>0.51</v>
          </cell>
          <cell r="H16">
            <v>163022636630</v>
          </cell>
        </row>
        <row r="17">
          <cell r="B17" t="str">
            <v>EDGC</v>
          </cell>
          <cell r="C17" t="str">
            <v>KOSDAQ</v>
          </cell>
          <cell r="D17" t="str">
            <v>기타서비스</v>
          </cell>
          <cell r="E17">
            <v>4950</v>
          </cell>
          <cell r="F17">
            <v>0</v>
          </cell>
          <cell r="G17">
            <v>0</v>
          </cell>
          <cell r="H17">
            <v>212525928450</v>
          </cell>
        </row>
        <row r="18">
          <cell r="B18" t="str">
            <v>EG</v>
          </cell>
          <cell r="C18" t="str">
            <v>KOSDAQ</v>
          </cell>
          <cell r="D18" t="str">
            <v>유통</v>
          </cell>
          <cell r="E18">
            <v>11500</v>
          </cell>
          <cell r="F18">
            <v>-150</v>
          </cell>
          <cell r="G18">
            <v>-1.29</v>
          </cell>
          <cell r="H18">
            <v>86250000000</v>
          </cell>
        </row>
        <row r="19">
          <cell r="B19" t="str">
            <v>EMW</v>
          </cell>
          <cell r="C19" t="str">
            <v>KOSDAQ</v>
          </cell>
          <cell r="D19" t="str">
            <v>통신장비</v>
          </cell>
          <cell r="E19">
            <v>2780</v>
          </cell>
          <cell r="F19">
            <v>0</v>
          </cell>
          <cell r="G19">
            <v>0</v>
          </cell>
          <cell r="H19">
            <v>88360067660</v>
          </cell>
        </row>
        <row r="20">
          <cell r="B20" t="str">
            <v>GH신소재</v>
          </cell>
          <cell r="C20" t="str">
            <v>KOSDAQ</v>
          </cell>
          <cell r="D20" t="str">
            <v>섬유·의류</v>
          </cell>
          <cell r="E20">
            <v>5740</v>
          </cell>
          <cell r="F20">
            <v>-240</v>
          </cell>
          <cell r="G20">
            <v>-4.01</v>
          </cell>
          <cell r="H20">
            <v>63140000000</v>
          </cell>
        </row>
        <row r="21">
          <cell r="B21" t="str">
            <v>GRT</v>
          </cell>
          <cell r="C21" t="str">
            <v>KOSDAQ</v>
          </cell>
          <cell r="D21" t="str">
            <v>금융</v>
          </cell>
          <cell r="E21">
            <v>951</v>
          </cell>
          <cell r="F21">
            <v>0</v>
          </cell>
          <cell r="G21">
            <v>0</v>
          </cell>
          <cell r="H21">
            <v>64073625000</v>
          </cell>
        </row>
        <row r="22">
          <cell r="B22" t="str">
            <v>GST</v>
          </cell>
          <cell r="C22" t="str">
            <v>KOSDAQ</v>
          </cell>
          <cell r="D22" t="str">
            <v>반도체</v>
          </cell>
          <cell r="E22">
            <v>22700</v>
          </cell>
          <cell r="F22">
            <v>900</v>
          </cell>
          <cell r="G22">
            <v>4.13</v>
          </cell>
          <cell r="H22">
            <v>211512811500</v>
          </cell>
        </row>
        <row r="23">
          <cell r="B23" t="str">
            <v>GS홈쇼핑</v>
          </cell>
          <cell r="C23" t="str">
            <v>KOSDAQ</v>
          </cell>
          <cell r="D23" t="str">
            <v>방송서비스</v>
          </cell>
          <cell r="E23">
            <v>151900</v>
          </cell>
          <cell r="F23">
            <v>1800</v>
          </cell>
          <cell r="G23">
            <v>1.2</v>
          </cell>
          <cell r="H23">
            <v>996843750000</v>
          </cell>
        </row>
        <row r="24">
          <cell r="B24" t="str">
            <v>GV</v>
          </cell>
          <cell r="C24" t="str">
            <v>KOSDAQ</v>
          </cell>
          <cell r="D24" t="str">
            <v>일반전기전자</v>
          </cell>
          <cell r="E24">
            <v>240</v>
          </cell>
          <cell r="F24">
            <v>0</v>
          </cell>
          <cell r="G24">
            <v>0</v>
          </cell>
          <cell r="H24">
            <v>20823884880</v>
          </cell>
        </row>
        <row r="25">
          <cell r="B25" t="str">
            <v>HB테크놀러지</v>
          </cell>
          <cell r="C25" t="str">
            <v>KOSDAQ</v>
          </cell>
          <cell r="D25" t="str">
            <v>기계·장비</v>
          </cell>
          <cell r="E25">
            <v>3220</v>
          </cell>
          <cell r="F25">
            <v>55</v>
          </cell>
          <cell r="G25">
            <v>1.74</v>
          </cell>
          <cell r="H25">
            <v>254349171720</v>
          </cell>
        </row>
        <row r="26">
          <cell r="B26" t="str">
            <v>HRS</v>
          </cell>
          <cell r="C26" t="str">
            <v>KOSDAQ</v>
          </cell>
          <cell r="D26" t="str">
            <v>화학</v>
          </cell>
          <cell r="E26">
            <v>5900</v>
          </cell>
          <cell r="F26">
            <v>40</v>
          </cell>
          <cell r="G26">
            <v>0.68</v>
          </cell>
          <cell r="H26">
            <v>96493320000</v>
          </cell>
        </row>
        <row r="27">
          <cell r="B27" t="str">
            <v>IBKS제12호스팩</v>
          </cell>
          <cell r="C27" t="str">
            <v>KOSDAQ</v>
          </cell>
          <cell r="D27" t="str">
            <v>금융</v>
          </cell>
          <cell r="E27">
            <v>2180</v>
          </cell>
          <cell r="F27">
            <v>5</v>
          </cell>
          <cell r="G27">
            <v>0.23</v>
          </cell>
          <cell r="H27">
            <v>6801600000</v>
          </cell>
        </row>
        <row r="28">
          <cell r="B28" t="str">
            <v>IBKS제13호스팩</v>
          </cell>
          <cell r="C28" t="str">
            <v>KOSDAQ</v>
          </cell>
          <cell r="D28" t="str">
            <v>금융</v>
          </cell>
          <cell r="E28">
            <v>2125</v>
          </cell>
          <cell r="F28">
            <v>30</v>
          </cell>
          <cell r="G28">
            <v>1.43</v>
          </cell>
          <cell r="H28">
            <v>10986250000</v>
          </cell>
        </row>
        <row r="29">
          <cell r="B29" t="str">
            <v>IBKS제14호스팩</v>
          </cell>
          <cell r="C29" t="str">
            <v>KOSDAQ</v>
          </cell>
          <cell r="D29" t="str">
            <v>금융</v>
          </cell>
          <cell r="E29">
            <v>2135</v>
          </cell>
          <cell r="F29">
            <v>35</v>
          </cell>
          <cell r="G29">
            <v>1.67</v>
          </cell>
          <cell r="H29">
            <v>9244550000</v>
          </cell>
        </row>
        <row r="30">
          <cell r="B30" t="str">
            <v>IBKS제15호스팩</v>
          </cell>
          <cell r="C30" t="str">
            <v>KOSDAQ</v>
          </cell>
          <cell r="D30" t="str">
            <v>금융</v>
          </cell>
          <cell r="E30">
            <v>2100</v>
          </cell>
          <cell r="F30">
            <v>0</v>
          </cell>
          <cell r="G30">
            <v>0</v>
          </cell>
          <cell r="H30">
            <v>7392000000</v>
          </cell>
        </row>
        <row r="31">
          <cell r="B31" t="str">
            <v>ISC</v>
          </cell>
          <cell r="C31" t="str">
            <v>KOSDAQ</v>
          </cell>
          <cell r="D31" t="str">
            <v>반도체</v>
          </cell>
          <cell r="E31">
            <v>21650</v>
          </cell>
          <cell r="F31">
            <v>-100</v>
          </cell>
          <cell r="G31">
            <v>-0.46</v>
          </cell>
          <cell r="H31">
            <v>351254969200</v>
          </cell>
        </row>
        <row r="32">
          <cell r="B32" t="str">
            <v>ITX-AI</v>
          </cell>
          <cell r="C32" t="str">
            <v>KOSDAQ</v>
          </cell>
          <cell r="D32" t="str">
            <v>통신장비</v>
          </cell>
          <cell r="E32">
            <v>1285</v>
          </cell>
          <cell r="F32">
            <v>0</v>
          </cell>
          <cell r="G32">
            <v>0</v>
          </cell>
          <cell r="H32">
            <v>37652662655</v>
          </cell>
        </row>
        <row r="33">
          <cell r="B33" t="str">
            <v>JTC</v>
          </cell>
          <cell r="C33" t="str">
            <v>KOSDAQ</v>
          </cell>
          <cell r="D33" t="str">
            <v>유통</v>
          </cell>
          <cell r="E33">
            <v>5200</v>
          </cell>
          <cell r="F33">
            <v>50</v>
          </cell>
          <cell r="G33">
            <v>0.97</v>
          </cell>
          <cell r="H33">
            <v>182028688400</v>
          </cell>
        </row>
        <row r="34">
          <cell r="B34" t="str">
            <v>JW신약</v>
          </cell>
          <cell r="C34" t="str">
            <v>KOSDAQ</v>
          </cell>
          <cell r="D34" t="str">
            <v>제약</v>
          </cell>
          <cell r="E34">
            <v>5600</v>
          </cell>
          <cell r="F34">
            <v>-20</v>
          </cell>
          <cell r="G34">
            <v>-0.36</v>
          </cell>
          <cell r="H34">
            <v>246046404800</v>
          </cell>
        </row>
        <row r="35">
          <cell r="B35" t="str">
            <v>JYP Ent.</v>
          </cell>
          <cell r="C35" t="str">
            <v>KOSDAQ</v>
          </cell>
          <cell r="D35" t="str">
            <v>오락·문화</v>
          </cell>
          <cell r="E35">
            <v>34700</v>
          </cell>
          <cell r="F35">
            <v>-900</v>
          </cell>
          <cell r="G35">
            <v>-2.5299999999999998</v>
          </cell>
          <cell r="H35">
            <v>1231762972400</v>
          </cell>
        </row>
        <row r="36">
          <cell r="B36" t="str">
            <v>KBI메탈</v>
          </cell>
          <cell r="C36" t="str">
            <v>KOSDAQ</v>
          </cell>
          <cell r="D36" t="str">
            <v>금속</v>
          </cell>
          <cell r="E36">
            <v>2240</v>
          </cell>
          <cell r="F36">
            <v>-50</v>
          </cell>
          <cell r="G36">
            <v>-2.1800000000000002</v>
          </cell>
          <cell r="H36">
            <v>73809899520</v>
          </cell>
        </row>
        <row r="37">
          <cell r="B37" t="str">
            <v>KB오토시스</v>
          </cell>
          <cell r="C37" t="str">
            <v>KOSDAQ</v>
          </cell>
          <cell r="D37" t="str">
            <v>운송장비·부품</v>
          </cell>
          <cell r="E37">
            <v>9730</v>
          </cell>
          <cell r="F37">
            <v>-70</v>
          </cell>
          <cell r="G37">
            <v>-0.71</v>
          </cell>
          <cell r="H37">
            <v>111895000000</v>
          </cell>
        </row>
        <row r="38">
          <cell r="B38" t="str">
            <v>KCC건설</v>
          </cell>
          <cell r="C38" t="str">
            <v>KOSDAQ</v>
          </cell>
          <cell r="D38" t="str">
            <v>건설</v>
          </cell>
          <cell r="E38">
            <v>9180</v>
          </cell>
          <cell r="F38">
            <v>40</v>
          </cell>
          <cell r="G38">
            <v>0.44</v>
          </cell>
          <cell r="H38">
            <v>196452000000</v>
          </cell>
        </row>
        <row r="39">
          <cell r="B39" t="str">
            <v>KCI</v>
          </cell>
          <cell r="C39" t="str">
            <v>KOSDAQ</v>
          </cell>
          <cell r="D39" t="str">
            <v>화학</v>
          </cell>
          <cell r="E39">
            <v>9540</v>
          </cell>
          <cell r="F39">
            <v>0</v>
          </cell>
          <cell r="G39">
            <v>0</v>
          </cell>
          <cell r="H39">
            <v>107515800000</v>
          </cell>
        </row>
        <row r="40">
          <cell r="B40" t="str">
            <v>KD</v>
          </cell>
          <cell r="C40" t="str">
            <v>KOSDAQ</v>
          </cell>
          <cell r="D40" t="str">
            <v>건설</v>
          </cell>
          <cell r="E40">
            <v>1120</v>
          </cell>
          <cell r="F40">
            <v>0</v>
          </cell>
          <cell r="G40">
            <v>0</v>
          </cell>
          <cell r="H40">
            <v>18508403200</v>
          </cell>
        </row>
        <row r="41">
          <cell r="B41" t="str">
            <v>KG ETS</v>
          </cell>
          <cell r="C41" t="str">
            <v>KOSDAQ</v>
          </cell>
          <cell r="D41" t="str">
            <v>기타서비스</v>
          </cell>
          <cell r="E41">
            <v>6350</v>
          </cell>
          <cell r="F41">
            <v>-30</v>
          </cell>
          <cell r="G41">
            <v>-0.47</v>
          </cell>
          <cell r="H41">
            <v>228600000000</v>
          </cell>
        </row>
        <row r="42">
          <cell r="B42" t="str">
            <v>KG모빌리언스</v>
          </cell>
          <cell r="C42" t="str">
            <v>KOSDAQ</v>
          </cell>
          <cell r="D42" t="str">
            <v>소프트웨어</v>
          </cell>
          <cell r="E42">
            <v>9990</v>
          </cell>
          <cell r="F42">
            <v>100</v>
          </cell>
          <cell r="G42">
            <v>1.01</v>
          </cell>
          <cell r="H42">
            <v>387867424320</v>
          </cell>
        </row>
        <row r="43">
          <cell r="B43" t="str">
            <v>KG이니시스</v>
          </cell>
          <cell r="C43" t="str">
            <v>KOSDAQ</v>
          </cell>
          <cell r="D43" t="str">
            <v>소프트웨어</v>
          </cell>
          <cell r="E43">
            <v>19800</v>
          </cell>
          <cell r="F43">
            <v>150</v>
          </cell>
          <cell r="G43">
            <v>0.76</v>
          </cell>
          <cell r="H43">
            <v>552507793200</v>
          </cell>
        </row>
        <row r="44">
          <cell r="B44" t="str">
            <v>KH바텍</v>
          </cell>
          <cell r="C44" t="str">
            <v>KOSDAQ</v>
          </cell>
          <cell r="D44" t="str">
            <v>IT부품</v>
          </cell>
          <cell r="E44">
            <v>22600</v>
          </cell>
          <cell r="F44">
            <v>350</v>
          </cell>
          <cell r="G44">
            <v>1.57</v>
          </cell>
          <cell r="H44">
            <v>535030207800</v>
          </cell>
        </row>
        <row r="45">
          <cell r="B45" t="str">
            <v>KMH</v>
          </cell>
          <cell r="C45" t="str">
            <v>KOSDAQ</v>
          </cell>
          <cell r="D45" t="str">
            <v>방송서비스</v>
          </cell>
          <cell r="E45">
            <v>11900</v>
          </cell>
          <cell r="F45">
            <v>450</v>
          </cell>
          <cell r="G45">
            <v>3.93</v>
          </cell>
          <cell r="H45">
            <v>539497971600</v>
          </cell>
        </row>
        <row r="46">
          <cell r="B46" t="str">
            <v>KMH하이텍</v>
          </cell>
          <cell r="C46" t="str">
            <v>KOSDAQ</v>
          </cell>
          <cell r="D46" t="str">
            <v>반도체</v>
          </cell>
          <cell r="E46">
            <v>2030</v>
          </cell>
          <cell r="F46">
            <v>35</v>
          </cell>
          <cell r="G46">
            <v>1.75</v>
          </cell>
          <cell r="H46">
            <v>95177562970</v>
          </cell>
        </row>
        <row r="47">
          <cell r="B47" t="str">
            <v>KNN</v>
          </cell>
          <cell r="C47" t="str">
            <v>KOSDAQ</v>
          </cell>
          <cell r="D47" t="str">
            <v>방송서비스</v>
          </cell>
          <cell r="E47">
            <v>1985</v>
          </cell>
          <cell r="F47">
            <v>-15</v>
          </cell>
          <cell r="G47">
            <v>-0.75</v>
          </cell>
          <cell r="H47">
            <v>262872994200</v>
          </cell>
        </row>
        <row r="48">
          <cell r="B48" t="str">
            <v>KPX생명과학</v>
          </cell>
          <cell r="C48" t="str">
            <v>KOSDAQ</v>
          </cell>
          <cell r="D48" t="str">
            <v>제약</v>
          </cell>
          <cell r="E48">
            <v>8820</v>
          </cell>
          <cell r="F48">
            <v>460</v>
          </cell>
          <cell r="G48">
            <v>5.5</v>
          </cell>
          <cell r="H48">
            <v>132300000000</v>
          </cell>
        </row>
        <row r="49">
          <cell r="B49" t="str">
            <v>KTH</v>
          </cell>
          <cell r="C49" t="str">
            <v>KOSDAQ</v>
          </cell>
          <cell r="D49" t="str">
            <v>유통</v>
          </cell>
          <cell r="E49">
            <v>12050</v>
          </cell>
          <cell r="F49">
            <v>700</v>
          </cell>
          <cell r="G49">
            <v>6.17</v>
          </cell>
          <cell r="H49">
            <v>430366015100</v>
          </cell>
        </row>
        <row r="50">
          <cell r="B50" t="str">
            <v>KT서브마린</v>
          </cell>
          <cell r="C50" t="str">
            <v>KOSDAQ</v>
          </cell>
          <cell r="D50" t="str">
            <v>건설</v>
          </cell>
          <cell r="E50">
            <v>5980</v>
          </cell>
          <cell r="F50">
            <v>-160</v>
          </cell>
          <cell r="G50">
            <v>-2.61</v>
          </cell>
          <cell r="H50">
            <v>130962000000</v>
          </cell>
        </row>
        <row r="51">
          <cell r="B51" t="str">
            <v>MP그룹</v>
          </cell>
          <cell r="C51" t="str">
            <v>KOSDAQ</v>
          </cell>
          <cell r="D51" t="str">
            <v>유통</v>
          </cell>
          <cell r="E51">
            <v>895</v>
          </cell>
          <cell r="F51">
            <v>0</v>
          </cell>
          <cell r="G51">
            <v>0</v>
          </cell>
          <cell r="H51">
            <v>111370196730</v>
          </cell>
        </row>
        <row r="52">
          <cell r="B52" t="str">
            <v>MP한강</v>
          </cell>
          <cell r="C52" t="str">
            <v>KOSDAQ</v>
          </cell>
          <cell r="D52" t="str">
            <v>유통</v>
          </cell>
          <cell r="E52">
            <v>968</v>
          </cell>
          <cell r="F52">
            <v>-27</v>
          </cell>
          <cell r="G52">
            <v>-2.71</v>
          </cell>
          <cell r="H52">
            <v>77273372352</v>
          </cell>
        </row>
        <row r="53">
          <cell r="B53" t="str">
            <v>NEW</v>
          </cell>
          <cell r="C53" t="str">
            <v>KOSDAQ</v>
          </cell>
          <cell r="D53" t="str">
            <v>오락·문화</v>
          </cell>
          <cell r="E53">
            <v>12850</v>
          </cell>
          <cell r="F53">
            <v>-350</v>
          </cell>
          <cell r="G53">
            <v>-2.65</v>
          </cell>
          <cell r="H53">
            <v>358593462100</v>
          </cell>
        </row>
        <row r="54">
          <cell r="B54" t="str">
            <v>NE능률</v>
          </cell>
          <cell r="C54" t="str">
            <v>KOSDAQ</v>
          </cell>
          <cell r="D54" t="str">
            <v>출판·매체복제</v>
          </cell>
          <cell r="E54">
            <v>15600</v>
          </cell>
          <cell r="F54">
            <v>3600</v>
          </cell>
          <cell r="G54">
            <v>30</v>
          </cell>
          <cell r="H54">
            <v>257810389200</v>
          </cell>
        </row>
        <row r="55">
          <cell r="B55" t="str">
            <v>NHN벅스</v>
          </cell>
          <cell r="C55" t="str">
            <v>KOSDAQ</v>
          </cell>
          <cell r="D55" t="str">
            <v>디지털컨텐츠</v>
          </cell>
          <cell r="E55">
            <v>6430</v>
          </cell>
          <cell r="F55">
            <v>-120</v>
          </cell>
          <cell r="G55">
            <v>-1.83</v>
          </cell>
          <cell r="H55">
            <v>95341146500</v>
          </cell>
        </row>
        <row r="56">
          <cell r="B56" t="str">
            <v>NHN한국사이버결제</v>
          </cell>
          <cell r="C56" t="str">
            <v>KOSDAQ</v>
          </cell>
          <cell r="D56" t="str">
            <v>소프트웨어</v>
          </cell>
          <cell r="E56">
            <v>50800</v>
          </cell>
          <cell r="F56">
            <v>700</v>
          </cell>
          <cell r="G56">
            <v>1.4</v>
          </cell>
          <cell r="H56">
            <v>1166946764400</v>
          </cell>
        </row>
        <row r="57">
          <cell r="B57" t="str">
            <v>NICE평가정보</v>
          </cell>
          <cell r="C57" t="str">
            <v>KOSDAQ</v>
          </cell>
          <cell r="D57" t="str">
            <v>기타서비스</v>
          </cell>
          <cell r="E57">
            <v>25350</v>
          </cell>
          <cell r="F57">
            <v>0</v>
          </cell>
          <cell r="G57">
            <v>0</v>
          </cell>
          <cell r="H57">
            <v>1539120687000</v>
          </cell>
        </row>
        <row r="58">
          <cell r="B58" t="str">
            <v>OQP</v>
          </cell>
          <cell r="C58" t="str">
            <v>KOSDAQ</v>
          </cell>
          <cell r="D58" t="str">
            <v>운송장비·부품</v>
          </cell>
          <cell r="E58">
            <v>3890</v>
          </cell>
          <cell r="F58">
            <v>0</v>
          </cell>
          <cell r="G58">
            <v>0</v>
          </cell>
          <cell r="H58">
            <v>306238837930</v>
          </cell>
        </row>
        <row r="59">
          <cell r="B59" t="str">
            <v>PI첨단소재</v>
          </cell>
          <cell r="C59" t="str">
            <v>KOSDAQ</v>
          </cell>
          <cell r="D59" t="str">
            <v>화학</v>
          </cell>
          <cell r="E59">
            <v>46550</v>
          </cell>
          <cell r="F59">
            <v>850</v>
          </cell>
          <cell r="G59">
            <v>1.86</v>
          </cell>
          <cell r="H59">
            <v>1367002289100</v>
          </cell>
        </row>
        <row r="60">
          <cell r="B60" t="str">
            <v>PN풍년</v>
          </cell>
          <cell r="C60" t="str">
            <v>KOSDAQ</v>
          </cell>
          <cell r="D60" t="str">
            <v>금속</v>
          </cell>
          <cell r="E60">
            <v>5250</v>
          </cell>
          <cell r="F60">
            <v>-10</v>
          </cell>
          <cell r="G60">
            <v>-0.19</v>
          </cell>
          <cell r="H60">
            <v>52500000000</v>
          </cell>
        </row>
        <row r="61">
          <cell r="B61" t="str">
            <v>RFHIC</v>
          </cell>
          <cell r="C61" t="str">
            <v>KOSDAQ</v>
          </cell>
          <cell r="D61" t="str">
            <v>일반전기전자</v>
          </cell>
          <cell r="E61">
            <v>37800</v>
          </cell>
          <cell r="F61">
            <v>-350</v>
          </cell>
          <cell r="G61">
            <v>-0.92</v>
          </cell>
          <cell r="H61">
            <v>901440036000</v>
          </cell>
        </row>
        <row r="62">
          <cell r="B62" t="str">
            <v>S&amp;K폴리텍</v>
          </cell>
          <cell r="C62" t="str">
            <v>KOSDAQ</v>
          </cell>
          <cell r="D62" t="str">
            <v>IT부품</v>
          </cell>
          <cell r="E62">
            <v>5170</v>
          </cell>
          <cell r="F62">
            <v>50</v>
          </cell>
          <cell r="G62">
            <v>0.98</v>
          </cell>
          <cell r="H62">
            <v>60508237570</v>
          </cell>
        </row>
        <row r="63">
          <cell r="B63" t="str">
            <v>SBI인베스트먼트</v>
          </cell>
          <cell r="C63" t="str">
            <v>KOSDAQ</v>
          </cell>
          <cell r="D63" t="str">
            <v>금융</v>
          </cell>
          <cell r="E63">
            <v>1775</v>
          </cell>
          <cell r="F63">
            <v>25</v>
          </cell>
          <cell r="G63">
            <v>1.43</v>
          </cell>
          <cell r="H63">
            <v>287668170625</v>
          </cell>
        </row>
        <row r="64">
          <cell r="B64" t="str">
            <v>SBI핀테크솔루션즈</v>
          </cell>
          <cell r="C64" t="str">
            <v>KOSDAQ</v>
          </cell>
          <cell r="D64" t="str">
            <v>출판·매체복제</v>
          </cell>
          <cell r="E64">
            <v>9660</v>
          </cell>
          <cell r="F64">
            <v>430</v>
          </cell>
          <cell r="G64">
            <v>4.66</v>
          </cell>
          <cell r="H64">
            <v>232304066400</v>
          </cell>
        </row>
        <row r="65">
          <cell r="B65" t="str">
            <v>SBS콘텐츠허브</v>
          </cell>
          <cell r="C65" t="str">
            <v>KOSDAQ</v>
          </cell>
          <cell r="D65" t="str">
            <v>오락·문화</v>
          </cell>
          <cell r="E65">
            <v>7140</v>
          </cell>
          <cell r="F65">
            <v>40</v>
          </cell>
          <cell r="G65">
            <v>0.56000000000000005</v>
          </cell>
          <cell r="H65">
            <v>153249782700</v>
          </cell>
        </row>
        <row r="66">
          <cell r="B66" t="str">
            <v>SCI평가정보</v>
          </cell>
          <cell r="C66" t="str">
            <v>KOSDAQ</v>
          </cell>
          <cell r="D66" t="str">
            <v>기타서비스</v>
          </cell>
          <cell r="E66">
            <v>4740</v>
          </cell>
          <cell r="F66">
            <v>70</v>
          </cell>
          <cell r="G66">
            <v>1.5</v>
          </cell>
          <cell r="H66">
            <v>168270000000</v>
          </cell>
        </row>
        <row r="67">
          <cell r="B67" t="str">
            <v>SDN</v>
          </cell>
          <cell r="C67" t="str">
            <v>KOSDAQ</v>
          </cell>
          <cell r="D67" t="str">
            <v>유통</v>
          </cell>
          <cell r="E67">
            <v>2970</v>
          </cell>
          <cell r="F67">
            <v>-60</v>
          </cell>
          <cell r="G67">
            <v>-1.98</v>
          </cell>
          <cell r="H67">
            <v>143090780580</v>
          </cell>
        </row>
        <row r="68">
          <cell r="B68" t="str">
            <v>SFA반도체</v>
          </cell>
          <cell r="C68" t="str">
            <v>KOSDAQ</v>
          </cell>
          <cell r="D68" t="str">
            <v>반도체</v>
          </cell>
          <cell r="E68">
            <v>8040</v>
          </cell>
          <cell r="F68">
            <v>490</v>
          </cell>
          <cell r="G68">
            <v>6.49</v>
          </cell>
          <cell r="H68">
            <v>1322260836120</v>
          </cell>
        </row>
        <row r="69">
          <cell r="B69" t="str">
            <v>SG</v>
          </cell>
          <cell r="C69" t="str">
            <v>KOSDAQ</v>
          </cell>
          <cell r="D69" t="str">
            <v>비금속</v>
          </cell>
          <cell r="E69">
            <v>1895</v>
          </cell>
          <cell r="F69">
            <v>-5</v>
          </cell>
          <cell r="G69">
            <v>-0.26</v>
          </cell>
          <cell r="H69">
            <v>70367046370</v>
          </cell>
        </row>
        <row r="70">
          <cell r="B70" t="str">
            <v>SG&amp;G</v>
          </cell>
          <cell r="C70" t="str">
            <v>KOSDAQ</v>
          </cell>
          <cell r="D70" t="str">
            <v>운송장비·부품</v>
          </cell>
          <cell r="E70">
            <v>2820</v>
          </cell>
          <cell r="F70">
            <v>-60</v>
          </cell>
          <cell r="G70">
            <v>-2.08</v>
          </cell>
          <cell r="H70">
            <v>96125892720</v>
          </cell>
        </row>
        <row r="71">
          <cell r="B71" t="str">
            <v>SGA</v>
          </cell>
          <cell r="C71" t="str">
            <v>KOSDAQ</v>
          </cell>
          <cell r="D71" t="str">
            <v>소프트웨어</v>
          </cell>
          <cell r="E71">
            <v>1135</v>
          </cell>
          <cell r="F71">
            <v>115</v>
          </cell>
          <cell r="G71">
            <v>11.27</v>
          </cell>
          <cell r="H71">
            <v>55401902615</v>
          </cell>
        </row>
        <row r="72">
          <cell r="B72" t="str">
            <v>SGA솔루션즈</v>
          </cell>
          <cell r="C72" t="str">
            <v>KOSDAQ</v>
          </cell>
          <cell r="D72" t="str">
            <v>소프트웨어</v>
          </cell>
          <cell r="E72">
            <v>1445</v>
          </cell>
          <cell r="F72">
            <v>10</v>
          </cell>
          <cell r="G72">
            <v>0.7</v>
          </cell>
          <cell r="H72">
            <v>56273509225</v>
          </cell>
        </row>
        <row r="73">
          <cell r="B73" t="str">
            <v>SGC이테크건설</v>
          </cell>
          <cell r="C73" t="str">
            <v>KOSDAQ</v>
          </cell>
          <cell r="D73" t="str">
            <v>건설</v>
          </cell>
          <cell r="E73">
            <v>56900</v>
          </cell>
          <cell r="F73">
            <v>2700</v>
          </cell>
          <cell r="G73">
            <v>4.9800000000000004</v>
          </cell>
          <cell r="H73">
            <v>89980692700</v>
          </cell>
        </row>
        <row r="74">
          <cell r="B74" t="str">
            <v>SK4호스팩</v>
          </cell>
          <cell r="C74" t="str">
            <v>KOSDAQ</v>
          </cell>
          <cell r="D74" t="str">
            <v>금융</v>
          </cell>
          <cell r="E74">
            <v>2045</v>
          </cell>
          <cell r="F74">
            <v>0</v>
          </cell>
          <cell r="G74">
            <v>0</v>
          </cell>
          <cell r="H74">
            <v>10552200000</v>
          </cell>
        </row>
        <row r="75">
          <cell r="B75" t="str">
            <v>SK5호스팩</v>
          </cell>
          <cell r="C75" t="str">
            <v>KOSDAQ</v>
          </cell>
          <cell r="D75" t="str">
            <v>금융</v>
          </cell>
          <cell r="E75">
            <v>2105</v>
          </cell>
          <cell r="F75">
            <v>10</v>
          </cell>
          <cell r="G75">
            <v>0.48</v>
          </cell>
          <cell r="H75">
            <v>9072550000</v>
          </cell>
        </row>
        <row r="76">
          <cell r="B76" t="str">
            <v>SK6호스팩</v>
          </cell>
          <cell r="C76" t="str">
            <v>KOSDAQ</v>
          </cell>
          <cell r="D76" t="str">
            <v>금융</v>
          </cell>
          <cell r="E76">
            <v>2060</v>
          </cell>
          <cell r="F76">
            <v>5</v>
          </cell>
          <cell r="G76">
            <v>0.24</v>
          </cell>
          <cell r="H76">
            <v>11762600000</v>
          </cell>
        </row>
        <row r="77">
          <cell r="B77" t="str">
            <v>SK머티리얼즈</v>
          </cell>
          <cell r="C77" t="str">
            <v>KOSDAQ</v>
          </cell>
          <cell r="D77" t="str">
            <v>반도체</v>
          </cell>
          <cell r="E77">
            <v>317700</v>
          </cell>
          <cell r="F77">
            <v>6700</v>
          </cell>
          <cell r="G77">
            <v>2.15</v>
          </cell>
          <cell r="H77">
            <v>3350995712100</v>
          </cell>
        </row>
        <row r="78">
          <cell r="B78" t="str">
            <v>SM C&amp;C</v>
          </cell>
          <cell r="C78" t="str">
            <v>KOSDAQ</v>
          </cell>
          <cell r="D78" t="str">
            <v>방송서비스</v>
          </cell>
          <cell r="E78">
            <v>1785</v>
          </cell>
          <cell r="F78">
            <v>-35</v>
          </cell>
          <cell r="G78">
            <v>-1.92</v>
          </cell>
          <cell r="H78">
            <v>168879064200</v>
          </cell>
        </row>
        <row r="79">
          <cell r="B79" t="str">
            <v>SM Life Design</v>
          </cell>
          <cell r="C79" t="str">
            <v>KOSDAQ</v>
          </cell>
          <cell r="D79" t="str">
            <v>출판·매체복제</v>
          </cell>
          <cell r="E79">
            <v>3525</v>
          </cell>
          <cell r="F79">
            <v>170</v>
          </cell>
          <cell r="G79">
            <v>5.07</v>
          </cell>
          <cell r="H79">
            <v>159080267850</v>
          </cell>
        </row>
        <row r="80">
          <cell r="B80" t="str">
            <v>SNK</v>
          </cell>
          <cell r="C80" t="str">
            <v>KOSDAQ</v>
          </cell>
          <cell r="D80" t="str">
            <v>출판·매체복제</v>
          </cell>
          <cell r="E80">
            <v>27200</v>
          </cell>
          <cell r="F80">
            <v>1000</v>
          </cell>
          <cell r="G80">
            <v>3.82</v>
          </cell>
          <cell r="H80">
            <v>572880960000</v>
          </cell>
        </row>
        <row r="81">
          <cell r="B81" t="str">
            <v>SV인베스트먼트</v>
          </cell>
          <cell r="C81" t="str">
            <v>KOSDAQ</v>
          </cell>
          <cell r="D81" t="str">
            <v>금융</v>
          </cell>
          <cell r="E81">
            <v>4505</v>
          </cell>
          <cell r="F81">
            <v>20</v>
          </cell>
          <cell r="G81">
            <v>0.45</v>
          </cell>
          <cell r="H81">
            <v>239819170000</v>
          </cell>
        </row>
        <row r="82">
          <cell r="B82" t="str">
            <v>THE E&amp;M</v>
          </cell>
          <cell r="C82" t="str">
            <v>KOSDAQ</v>
          </cell>
          <cell r="D82" t="str">
            <v>인터넷</v>
          </cell>
          <cell r="E82">
            <v>1075</v>
          </cell>
          <cell r="F82">
            <v>-15</v>
          </cell>
          <cell r="G82">
            <v>-1.38</v>
          </cell>
          <cell r="H82">
            <v>180440850550</v>
          </cell>
        </row>
        <row r="83">
          <cell r="B83" t="str">
            <v>THE MIDONG</v>
          </cell>
          <cell r="C83" t="str">
            <v>KOSDAQ</v>
          </cell>
          <cell r="D83" t="str">
            <v>정보기기</v>
          </cell>
          <cell r="E83">
            <v>1805</v>
          </cell>
          <cell r="F83">
            <v>-10</v>
          </cell>
          <cell r="G83">
            <v>-0.55000000000000004</v>
          </cell>
          <cell r="H83">
            <v>28127008150</v>
          </cell>
        </row>
        <row r="84">
          <cell r="B84" t="str">
            <v>TJ미디어</v>
          </cell>
          <cell r="C84" t="str">
            <v>KOSDAQ</v>
          </cell>
          <cell r="D84" t="str">
            <v>일반전기전자</v>
          </cell>
          <cell r="E84">
            <v>3980</v>
          </cell>
          <cell r="F84">
            <v>80</v>
          </cell>
          <cell r="G84">
            <v>2.0499999999999998</v>
          </cell>
          <cell r="H84">
            <v>55447803820</v>
          </cell>
        </row>
        <row r="85">
          <cell r="B85" t="str">
            <v>TPC</v>
          </cell>
          <cell r="C85" t="str">
            <v>KOSDAQ</v>
          </cell>
          <cell r="D85" t="str">
            <v>기계·장비</v>
          </cell>
          <cell r="E85">
            <v>4305</v>
          </cell>
          <cell r="F85">
            <v>-10</v>
          </cell>
          <cell r="G85">
            <v>-0.23</v>
          </cell>
          <cell r="H85">
            <v>60524774205</v>
          </cell>
        </row>
        <row r="86">
          <cell r="B86" t="str">
            <v>TS인베스트먼트</v>
          </cell>
          <cell r="C86" t="str">
            <v>KOSDAQ</v>
          </cell>
          <cell r="D86" t="str">
            <v>금융</v>
          </cell>
          <cell r="E86">
            <v>5090</v>
          </cell>
          <cell r="F86">
            <v>205</v>
          </cell>
          <cell r="G86">
            <v>4.2</v>
          </cell>
          <cell r="H86">
            <v>123811878060</v>
          </cell>
        </row>
        <row r="87">
          <cell r="B87" t="str">
            <v>TS트릴리온</v>
          </cell>
          <cell r="C87" t="str">
            <v>KOSDAQ</v>
          </cell>
          <cell r="D87" t="str">
            <v>화학</v>
          </cell>
          <cell r="E87">
            <v>1480</v>
          </cell>
          <cell r="F87">
            <v>5</v>
          </cell>
          <cell r="G87">
            <v>0.34</v>
          </cell>
          <cell r="H87">
            <v>74672676280</v>
          </cell>
        </row>
        <row r="88">
          <cell r="B88" t="str">
            <v>UCI</v>
          </cell>
          <cell r="C88" t="str">
            <v>KOSDAQ</v>
          </cell>
          <cell r="D88" t="str">
            <v>기타서비스</v>
          </cell>
          <cell r="E88">
            <v>445</v>
          </cell>
          <cell r="F88">
            <v>0</v>
          </cell>
          <cell r="G88">
            <v>0</v>
          </cell>
          <cell r="H88">
            <v>16641828315</v>
          </cell>
        </row>
        <row r="89">
          <cell r="B89" t="str">
            <v>WI</v>
          </cell>
          <cell r="C89" t="str">
            <v>KOSDAQ</v>
          </cell>
          <cell r="D89" t="str">
            <v>반도체</v>
          </cell>
          <cell r="E89">
            <v>1490</v>
          </cell>
          <cell r="F89">
            <v>-15</v>
          </cell>
          <cell r="G89">
            <v>-1</v>
          </cell>
          <cell r="H89">
            <v>115985122360</v>
          </cell>
        </row>
        <row r="90">
          <cell r="B90" t="str">
            <v>W홀딩컴퍼니</v>
          </cell>
          <cell r="C90" t="str">
            <v>KOSDAQ</v>
          </cell>
          <cell r="D90" t="str">
            <v>운송</v>
          </cell>
          <cell r="E90">
            <v>303</v>
          </cell>
          <cell r="F90">
            <v>-1</v>
          </cell>
          <cell r="G90">
            <v>-0.33</v>
          </cell>
          <cell r="H90">
            <v>97001628564</v>
          </cell>
        </row>
        <row r="91">
          <cell r="B91" t="str">
            <v>YBM넷</v>
          </cell>
          <cell r="C91" t="str">
            <v>KOSDAQ</v>
          </cell>
          <cell r="D91" t="str">
            <v>기타서비스</v>
          </cell>
          <cell r="E91">
            <v>7500</v>
          </cell>
          <cell r="F91">
            <v>290</v>
          </cell>
          <cell r="G91">
            <v>4.0199999999999996</v>
          </cell>
          <cell r="H91">
            <v>122345227500</v>
          </cell>
        </row>
        <row r="92">
          <cell r="B92" t="str">
            <v>YTN</v>
          </cell>
          <cell r="C92" t="str">
            <v>KOSDAQ</v>
          </cell>
          <cell r="D92" t="str">
            <v>방송서비스</v>
          </cell>
          <cell r="E92">
            <v>3940</v>
          </cell>
          <cell r="F92">
            <v>-10</v>
          </cell>
          <cell r="G92">
            <v>-0.25</v>
          </cell>
          <cell r="H92">
            <v>165480000000</v>
          </cell>
        </row>
        <row r="93">
          <cell r="B93" t="str">
            <v>YW</v>
          </cell>
          <cell r="C93" t="str">
            <v>KOSDAQ</v>
          </cell>
          <cell r="D93" t="str">
            <v>유통</v>
          </cell>
          <cell r="E93">
            <v>4735</v>
          </cell>
          <cell r="F93">
            <v>25</v>
          </cell>
          <cell r="G93">
            <v>0.53</v>
          </cell>
          <cell r="H93">
            <v>53767667480</v>
          </cell>
        </row>
        <row r="94">
          <cell r="B94" t="str">
            <v>iMBC</v>
          </cell>
          <cell r="C94" t="str">
            <v>KOSDAQ</v>
          </cell>
          <cell r="D94" t="str">
            <v>디지털컨텐츠</v>
          </cell>
          <cell r="E94">
            <v>4335</v>
          </cell>
          <cell r="F94">
            <v>-285</v>
          </cell>
          <cell r="G94">
            <v>-6.17</v>
          </cell>
          <cell r="H94">
            <v>99705000000</v>
          </cell>
        </row>
        <row r="95">
          <cell r="B95" t="str">
            <v>가비아</v>
          </cell>
          <cell r="C95" t="str">
            <v>KOSDAQ</v>
          </cell>
          <cell r="D95" t="str">
            <v>인터넷</v>
          </cell>
          <cell r="E95">
            <v>15450</v>
          </cell>
          <cell r="F95">
            <v>-100</v>
          </cell>
          <cell r="G95">
            <v>-0.64</v>
          </cell>
          <cell r="H95">
            <v>209126317800</v>
          </cell>
        </row>
        <row r="96">
          <cell r="B96" t="str">
            <v>가온미디어</v>
          </cell>
          <cell r="C96" t="str">
            <v>KOSDAQ</v>
          </cell>
          <cell r="D96" t="str">
            <v>통신장비</v>
          </cell>
          <cell r="E96">
            <v>11800</v>
          </cell>
          <cell r="F96">
            <v>50</v>
          </cell>
          <cell r="G96">
            <v>0.43</v>
          </cell>
          <cell r="H96">
            <v>180737956800</v>
          </cell>
        </row>
        <row r="97">
          <cell r="B97" t="str">
            <v>감마누</v>
          </cell>
          <cell r="C97" t="str">
            <v>KOSDAQ</v>
          </cell>
          <cell r="D97" t="str">
            <v>통신장비</v>
          </cell>
          <cell r="E97">
            <v>4870</v>
          </cell>
          <cell r="F97">
            <v>360</v>
          </cell>
          <cell r="G97">
            <v>7.98</v>
          </cell>
          <cell r="H97">
            <v>140276468610</v>
          </cell>
        </row>
        <row r="98">
          <cell r="B98" t="str">
            <v>강스템바이오텍</v>
          </cell>
          <cell r="C98" t="str">
            <v>KOSDAQ</v>
          </cell>
          <cell r="D98" t="str">
            <v>제약</v>
          </cell>
          <cell r="E98">
            <v>6750</v>
          </cell>
          <cell r="F98">
            <v>-100</v>
          </cell>
          <cell r="G98">
            <v>-1.46</v>
          </cell>
          <cell r="H98">
            <v>172338894000</v>
          </cell>
        </row>
        <row r="99">
          <cell r="B99" t="str">
            <v>강원</v>
          </cell>
          <cell r="C99" t="str">
            <v>KOSDAQ</v>
          </cell>
          <cell r="D99" t="str">
            <v>금속</v>
          </cell>
          <cell r="E99">
            <v>2500</v>
          </cell>
          <cell r="F99">
            <v>0</v>
          </cell>
          <cell r="G99">
            <v>0</v>
          </cell>
          <cell r="H99">
            <v>45387277500</v>
          </cell>
        </row>
        <row r="100">
          <cell r="B100" t="str">
            <v>갤럭시아머니트리</v>
          </cell>
          <cell r="C100" t="str">
            <v>KOSDAQ</v>
          </cell>
          <cell r="D100" t="str">
            <v>소프트웨어</v>
          </cell>
          <cell r="E100">
            <v>8200</v>
          </cell>
          <cell r="F100">
            <v>-120</v>
          </cell>
          <cell r="G100">
            <v>-1.44</v>
          </cell>
          <cell r="H100">
            <v>321684671600</v>
          </cell>
        </row>
        <row r="101">
          <cell r="B101" t="str">
            <v>게임빌</v>
          </cell>
          <cell r="C101" t="str">
            <v>KOSDAQ</v>
          </cell>
          <cell r="D101" t="str">
            <v>디지털컨텐츠</v>
          </cell>
          <cell r="E101">
            <v>47850</v>
          </cell>
          <cell r="F101">
            <v>-1300</v>
          </cell>
          <cell r="G101">
            <v>-2.64</v>
          </cell>
          <cell r="H101">
            <v>315579937200</v>
          </cell>
        </row>
        <row r="102">
          <cell r="B102" t="str">
            <v>경남바이오파마</v>
          </cell>
          <cell r="C102" t="str">
            <v>KOSDAQ</v>
          </cell>
          <cell r="D102" t="str">
            <v>화학</v>
          </cell>
          <cell r="E102">
            <v>2745</v>
          </cell>
          <cell r="F102">
            <v>-25</v>
          </cell>
          <cell r="G102">
            <v>-0.9</v>
          </cell>
          <cell r="H102">
            <v>55250827470</v>
          </cell>
        </row>
        <row r="103">
          <cell r="B103" t="str">
            <v>경남스틸</v>
          </cell>
          <cell r="C103" t="str">
            <v>KOSDAQ</v>
          </cell>
          <cell r="D103" t="str">
            <v>금속</v>
          </cell>
          <cell r="E103">
            <v>2845</v>
          </cell>
          <cell r="F103">
            <v>50</v>
          </cell>
          <cell r="G103">
            <v>1.79</v>
          </cell>
          <cell r="H103">
            <v>71125000000</v>
          </cell>
        </row>
        <row r="104">
          <cell r="B104" t="str">
            <v>경남제약</v>
          </cell>
          <cell r="C104" t="str">
            <v>KOSDAQ</v>
          </cell>
          <cell r="D104" t="str">
            <v>제약</v>
          </cell>
          <cell r="E104">
            <v>7020</v>
          </cell>
          <cell r="F104">
            <v>0</v>
          </cell>
          <cell r="G104">
            <v>0</v>
          </cell>
          <cell r="H104">
            <v>122446820340</v>
          </cell>
        </row>
        <row r="105">
          <cell r="B105" t="str">
            <v>경남제약헬스케어</v>
          </cell>
          <cell r="C105" t="str">
            <v>KOSDAQ</v>
          </cell>
          <cell r="D105" t="str">
            <v>소프트웨어</v>
          </cell>
          <cell r="E105">
            <v>3320</v>
          </cell>
          <cell r="F105">
            <v>0</v>
          </cell>
          <cell r="G105">
            <v>0</v>
          </cell>
          <cell r="H105">
            <v>37836250520</v>
          </cell>
        </row>
        <row r="106">
          <cell r="B106" t="str">
            <v>경동제약</v>
          </cell>
          <cell r="C106" t="str">
            <v>KOSDAQ</v>
          </cell>
          <cell r="D106" t="str">
            <v>제약</v>
          </cell>
          <cell r="E106">
            <v>9850</v>
          </cell>
          <cell r="F106">
            <v>-40</v>
          </cell>
          <cell r="G106">
            <v>-0.4</v>
          </cell>
          <cell r="H106">
            <v>303072345100</v>
          </cell>
        </row>
        <row r="107">
          <cell r="B107" t="str">
            <v>경창산업</v>
          </cell>
          <cell r="C107" t="str">
            <v>KOSDAQ</v>
          </cell>
          <cell r="D107" t="str">
            <v>운송장비·부품</v>
          </cell>
          <cell r="E107">
            <v>2805</v>
          </cell>
          <cell r="F107">
            <v>-50</v>
          </cell>
          <cell r="G107">
            <v>-1.75</v>
          </cell>
          <cell r="H107">
            <v>100472309025</v>
          </cell>
        </row>
        <row r="108">
          <cell r="B108" t="str">
            <v>고려시멘트</v>
          </cell>
          <cell r="C108" t="str">
            <v>KOSDAQ</v>
          </cell>
          <cell r="D108" t="str">
            <v>비금속</v>
          </cell>
          <cell r="E108">
            <v>3750</v>
          </cell>
          <cell r="F108">
            <v>-160</v>
          </cell>
          <cell r="G108">
            <v>-4.09</v>
          </cell>
          <cell r="H108">
            <v>119924850000</v>
          </cell>
        </row>
        <row r="109">
          <cell r="B109" t="str">
            <v>고려신용정보</v>
          </cell>
          <cell r="C109" t="str">
            <v>KOSDAQ</v>
          </cell>
          <cell r="D109" t="str">
            <v>기타서비스</v>
          </cell>
          <cell r="E109">
            <v>6810</v>
          </cell>
          <cell r="F109">
            <v>40</v>
          </cell>
          <cell r="G109">
            <v>0.59</v>
          </cell>
          <cell r="H109">
            <v>97383000000</v>
          </cell>
        </row>
        <row r="110">
          <cell r="B110" t="str">
            <v>고려제약</v>
          </cell>
          <cell r="C110" t="str">
            <v>KOSDAQ</v>
          </cell>
          <cell r="D110" t="str">
            <v>제약</v>
          </cell>
          <cell r="E110">
            <v>11400</v>
          </cell>
          <cell r="F110">
            <v>100</v>
          </cell>
          <cell r="G110">
            <v>0.88</v>
          </cell>
          <cell r="H110">
            <v>125400000000</v>
          </cell>
        </row>
        <row r="111">
          <cell r="B111" t="str">
            <v>고바이오랩</v>
          </cell>
          <cell r="C111" t="str">
            <v>KOSDAQ</v>
          </cell>
          <cell r="D111" t="str">
            <v>기타서비스</v>
          </cell>
          <cell r="E111">
            <v>31350</v>
          </cell>
          <cell r="F111">
            <v>800</v>
          </cell>
          <cell r="G111">
            <v>2.62</v>
          </cell>
          <cell r="H111">
            <v>493747263900</v>
          </cell>
        </row>
        <row r="112">
          <cell r="B112" t="str">
            <v>고영</v>
          </cell>
          <cell r="C112" t="str">
            <v>KOSDAQ</v>
          </cell>
          <cell r="D112" t="str">
            <v>기계·장비</v>
          </cell>
          <cell r="E112">
            <v>118500</v>
          </cell>
          <cell r="F112">
            <v>3500</v>
          </cell>
          <cell r="G112">
            <v>3.04</v>
          </cell>
          <cell r="H112">
            <v>1627117693500</v>
          </cell>
        </row>
        <row r="113">
          <cell r="B113" t="str">
            <v>골드퍼시픽</v>
          </cell>
          <cell r="C113" t="str">
            <v>KOSDAQ</v>
          </cell>
          <cell r="D113" t="str">
            <v>유통</v>
          </cell>
          <cell r="E113">
            <v>1280</v>
          </cell>
          <cell r="F113">
            <v>10</v>
          </cell>
          <cell r="G113">
            <v>0.79</v>
          </cell>
          <cell r="H113">
            <v>88977909760</v>
          </cell>
        </row>
        <row r="114">
          <cell r="B114" t="str">
            <v>골든센츄리</v>
          </cell>
          <cell r="C114" t="str">
            <v>KOSDAQ</v>
          </cell>
          <cell r="D114" t="str">
            <v>금융</v>
          </cell>
          <cell r="E114">
            <v>444</v>
          </cell>
          <cell r="F114">
            <v>2</v>
          </cell>
          <cell r="G114">
            <v>0.45</v>
          </cell>
          <cell r="H114">
            <v>70498320000</v>
          </cell>
        </row>
        <row r="115">
          <cell r="B115" t="str">
            <v>골프존</v>
          </cell>
          <cell r="C115" t="str">
            <v>KOSDAQ</v>
          </cell>
          <cell r="D115" t="str">
            <v>소프트웨어</v>
          </cell>
          <cell r="E115">
            <v>94400</v>
          </cell>
          <cell r="F115">
            <v>4300</v>
          </cell>
          <cell r="G115">
            <v>4.7699999999999996</v>
          </cell>
          <cell r="H115">
            <v>592399176000</v>
          </cell>
        </row>
        <row r="116">
          <cell r="B116" t="str">
            <v>골프존뉴딘홀딩스</v>
          </cell>
          <cell r="C116" t="str">
            <v>KOSDAQ</v>
          </cell>
          <cell r="D116" t="str">
            <v>유통</v>
          </cell>
          <cell r="E116">
            <v>7150</v>
          </cell>
          <cell r="F116">
            <v>20</v>
          </cell>
          <cell r="G116">
            <v>0.28000000000000003</v>
          </cell>
          <cell r="H116">
            <v>306283248700</v>
          </cell>
        </row>
        <row r="117">
          <cell r="B117" t="str">
            <v>광림</v>
          </cell>
          <cell r="C117" t="str">
            <v>KOSDAQ</v>
          </cell>
          <cell r="D117" t="str">
            <v>운송장비·부품</v>
          </cell>
          <cell r="E117">
            <v>1730</v>
          </cell>
          <cell r="F117">
            <v>30</v>
          </cell>
          <cell r="G117">
            <v>1.76</v>
          </cell>
          <cell r="H117">
            <v>91555464820</v>
          </cell>
        </row>
        <row r="118">
          <cell r="B118" t="str">
            <v>광진실업</v>
          </cell>
          <cell r="C118" t="str">
            <v>KOSDAQ</v>
          </cell>
          <cell r="D118" t="str">
            <v>금속</v>
          </cell>
          <cell r="E118">
            <v>4675</v>
          </cell>
          <cell r="F118">
            <v>95</v>
          </cell>
          <cell r="G118">
            <v>2.0699999999999998</v>
          </cell>
          <cell r="H118">
            <v>29945268375</v>
          </cell>
        </row>
        <row r="119">
          <cell r="B119" t="str">
            <v>광진윈텍</v>
          </cell>
          <cell r="C119" t="str">
            <v>KOSDAQ</v>
          </cell>
          <cell r="D119" t="str">
            <v>운송장비·부품</v>
          </cell>
          <cell r="E119">
            <v>4355</v>
          </cell>
          <cell r="F119">
            <v>65</v>
          </cell>
          <cell r="G119">
            <v>1.52</v>
          </cell>
          <cell r="H119">
            <v>42062301515</v>
          </cell>
        </row>
        <row r="120">
          <cell r="B120" t="str">
            <v>교보10호스팩</v>
          </cell>
          <cell r="C120" t="str">
            <v>KOSDAQ</v>
          </cell>
          <cell r="D120" t="str">
            <v>금융</v>
          </cell>
          <cell r="E120">
            <v>2095</v>
          </cell>
          <cell r="F120">
            <v>-5</v>
          </cell>
          <cell r="G120">
            <v>-0.24</v>
          </cell>
          <cell r="H120">
            <v>11145400000</v>
          </cell>
        </row>
        <row r="121">
          <cell r="B121" t="str">
            <v>교보9호스팩</v>
          </cell>
          <cell r="C121" t="str">
            <v>KOSDAQ</v>
          </cell>
          <cell r="D121" t="str">
            <v>금융</v>
          </cell>
          <cell r="E121">
            <v>2100</v>
          </cell>
          <cell r="F121">
            <v>0</v>
          </cell>
          <cell r="G121">
            <v>0</v>
          </cell>
          <cell r="H121">
            <v>8148000000</v>
          </cell>
        </row>
        <row r="122">
          <cell r="B122" t="str">
            <v>구영테크</v>
          </cell>
          <cell r="C122" t="str">
            <v>KOSDAQ</v>
          </cell>
          <cell r="D122" t="str">
            <v>운송장비·부품</v>
          </cell>
          <cell r="E122">
            <v>4810</v>
          </cell>
          <cell r="F122">
            <v>-60</v>
          </cell>
          <cell r="G122">
            <v>-1.23</v>
          </cell>
          <cell r="H122">
            <v>126955976940</v>
          </cell>
        </row>
        <row r="123">
          <cell r="B123" t="str">
            <v>국보디자인</v>
          </cell>
          <cell r="C123" t="str">
            <v>KOSDAQ</v>
          </cell>
          <cell r="D123" t="str">
            <v>건설</v>
          </cell>
          <cell r="E123">
            <v>21700</v>
          </cell>
          <cell r="F123">
            <v>-50</v>
          </cell>
          <cell r="G123">
            <v>-0.23</v>
          </cell>
          <cell r="H123">
            <v>162750000000</v>
          </cell>
        </row>
        <row r="124">
          <cell r="B124" t="str">
            <v>국순당</v>
          </cell>
          <cell r="C124" t="str">
            <v>KOSDAQ</v>
          </cell>
          <cell r="D124" t="str">
            <v>음식료·담배</v>
          </cell>
          <cell r="E124">
            <v>8030</v>
          </cell>
          <cell r="F124">
            <v>0</v>
          </cell>
          <cell r="G124">
            <v>0</v>
          </cell>
          <cell r="H124">
            <v>143402181120</v>
          </cell>
        </row>
        <row r="125">
          <cell r="B125" t="str">
            <v>국영지앤엠</v>
          </cell>
          <cell r="C125" t="str">
            <v>KOSDAQ</v>
          </cell>
          <cell r="D125" t="str">
            <v>비금속</v>
          </cell>
          <cell r="E125">
            <v>2870</v>
          </cell>
          <cell r="F125">
            <v>20</v>
          </cell>
          <cell r="G125">
            <v>0.7</v>
          </cell>
          <cell r="H125">
            <v>100149347410</v>
          </cell>
        </row>
        <row r="126">
          <cell r="B126" t="str">
            <v>국일신동</v>
          </cell>
          <cell r="C126" t="str">
            <v>KOSDAQ</v>
          </cell>
          <cell r="D126" t="str">
            <v>금속</v>
          </cell>
          <cell r="E126">
            <v>4505</v>
          </cell>
          <cell r="F126">
            <v>-30</v>
          </cell>
          <cell r="G126">
            <v>-0.66</v>
          </cell>
          <cell r="H126">
            <v>49960450000</v>
          </cell>
        </row>
        <row r="127">
          <cell r="B127" t="str">
            <v>국일제지</v>
          </cell>
          <cell r="C127" t="str">
            <v>KOSDAQ</v>
          </cell>
          <cell r="D127" t="str">
            <v>종이·목재</v>
          </cell>
          <cell r="E127">
            <v>5830</v>
          </cell>
          <cell r="F127">
            <v>30</v>
          </cell>
          <cell r="G127">
            <v>0.52</v>
          </cell>
          <cell r="H127">
            <v>736611078720</v>
          </cell>
        </row>
        <row r="128">
          <cell r="B128" t="str">
            <v>국전약품</v>
          </cell>
          <cell r="C128" t="str">
            <v>KOSDAQ</v>
          </cell>
          <cell r="D128" t="str">
            <v>제약</v>
          </cell>
          <cell r="E128">
            <v>6780</v>
          </cell>
          <cell r="F128">
            <v>-160</v>
          </cell>
          <cell r="G128">
            <v>-2.31</v>
          </cell>
          <cell r="H128">
            <v>261287768820</v>
          </cell>
        </row>
        <row r="129">
          <cell r="B129" t="str">
            <v>그리티</v>
          </cell>
          <cell r="C129" t="str">
            <v>KOSDAQ</v>
          </cell>
          <cell r="D129" t="str">
            <v>섬유·의류</v>
          </cell>
          <cell r="E129">
            <v>3140</v>
          </cell>
          <cell r="F129">
            <v>-10</v>
          </cell>
          <cell r="G129">
            <v>-0.32</v>
          </cell>
          <cell r="H129">
            <v>63262930200</v>
          </cell>
        </row>
        <row r="130">
          <cell r="B130" t="str">
            <v>그린플러스</v>
          </cell>
          <cell r="C130" t="str">
            <v>KOSDAQ</v>
          </cell>
          <cell r="D130" t="str">
            <v>금속</v>
          </cell>
          <cell r="E130">
            <v>12200</v>
          </cell>
          <cell r="F130">
            <v>-250</v>
          </cell>
          <cell r="G130">
            <v>-2.0099999999999998</v>
          </cell>
          <cell r="H130">
            <v>117214452400</v>
          </cell>
        </row>
        <row r="131">
          <cell r="B131" t="str">
            <v>글로벌에스엠</v>
          </cell>
          <cell r="C131" t="str">
            <v>KOSDAQ</v>
          </cell>
          <cell r="D131" t="str">
            <v>금융</v>
          </cell>
          <cell r="E131">
            <v>1195</v>
          </cell>
          <cell r="F131">
            <v>-15</v>
          </cell>
          <cell r="G131">
            <v>-1.24</v>
          </cell>
          <cell r="H131">
            <v>64224041760</v>
          </cell>
        </row>
        <row r="132">
          <cell r="B132" t="str">
            <v>글로벌텍스프리</v>
          </cell>
          <cell r="C132" t="str">
            <v>KOSDAQ</v>
          </cell>
          <cell r="D132" t="str">
            <v>금융</v>
          </cell>
          <cell r="E132">
            <v>3230</v>
          </cell>
          <cell r="F132">
            <v>-10</v>
          </cell>
          <cell r="G132">
            <v>-0.31</v>
          </cell>
          <cell r="H132">
            <v>157419511930</v>
          </cell>
        </row>
        <row r="133">
          <cell r="B133" t="str">
            <v>글로본</v>
          </cell>
          <cell r="C133" t="str">
            <v>KOSDAQ</v>
          </cell>
          <cell r="D133" t="str">
            <v>유통</v>
          </cell>
          <cell r="E133">
            <v>4435</v>
          </cell>
          <cell r="F133">
            <v>-225</v>
          </cell>
          <cell r="G133">
            <v>-4.83</v>
          </cell>
          <cell r="H133">
            <v>141968137490</v>
          </cell>
        </row>
        <row r="134">
          <cell r="B134" t="str">
            <v>금강철강</v>
          </cell>
          <cell r="C134" t="str">
            <v>KOSDAQ</v>
          </cell>
          <cell r="D134" t="str">
            <v>금속</v>
          </cell>
          <cell r="E134">
            <v>7360</v>
          </cell>
          <cell r="F134">
            <v>360</v>
          </cell>
          <cell r="G134">
            <v>5.14</v>
          </cell>
          <cell r="H134">
            <v>137779200000</v>
          </cell>
        </row>
        <row r="135">
          <cell r="B135" t="str">
            <v>금화피에스시</v>
          </cell>
          <cell r="C135" t="str">
            <v>KOSDAQ</v>
          </cell>
          <cell r="D135" t="str">
            <v>건설</v>
          </cell>
          <cell r="E135">
            <v>30200</v>
          </cell>
          <cell r="F135">
            <v>400</v>
          </cell>
          <cell r="G135">
            <v>1.34</v>
          </cell>
          <cell r="H135">
            <v>181200000000</v>
          </cell>
        </row>
        <row r="136">
          <cell r="B136" t="str">
            <v>기가레인</v>
          </cell>
          <cell r="C136" t="str">
            <v>KOSDAQ</v>
          </cell>
          <cell r="D136" t="str">
            <v>반도체</v>
          </cell>
          <cell r="E136">
            <v>2025</v>
          </cell>
          <cell r="F136">
            <v>0</v>
          </cell>
          <cell r="G136">
            <v>0</v>
          </cell>
          <cell r="H136">
            <v>145900510875</v>
          </cell>
        </row>
        <row r="137">
          <cell r="B137" t="str">
            <v>기산텔레콤</v>
          </cell>
          <cell r="C137" t="str">
            <v>KOSDAQ</v>
          </cell>
          <cell r="D137" t="str">
            <v>통신장비</v>
          </cell>
          <cell r="E137">
            <v>2880</v>
          </cell>
          <cell r="F137">
            <v>-35</v>
          </cell>
          <cell r="G137">
            <v>-1.2</v>
          </cell>
          <cell r="H137">
            <v>41982739200</v>
          </cell>
        </row>
        <row r="138">
          <cell r="B138" t="str">
            <v>까스텔바작</v>
          </cell>
          <cell r="C138" t="str">
            <v>KOSDAQ</v>
          </cell>
          <cell r="D138" t="str">
            <v>유통</v>
          </cell>
          <cell r="E138">
            <v>13150</v>
          </cell>
          <cell r="F138">
            <v>-200</v>
          </cell>
          <cell r="G138">
            <v>-1.5</v>
          </cell>
          <cell r="H138">
            <v>86746605000</v>
          </cell>
        </row>
        <row r="139">
          <cell r="B139" t="str">
            <v>나노</v>
          </cell>
          <cell r="C139" t="str">
            <v>KOSDAQ</v>
          </cell>
          <cell r="D139" t="str">
            <v>화학</v>
          </cell>
          <cell r="E139">
            <v>1515</v>
          </cell>
          <cell r="F139">
            <v>0</v>
          </cell>
          <cell r="G139">
            <v>0</v>
          </cell>
          <cell r="H139">
            <v>39083750325</v>
          </cell>
        </row>
        <row r="140">
          <cell r="B140" t="str">
            <v>나노브릭</v>
          </cell>
          <cell r="C140" t="str">
            <v>KOSDAQ</v>
          </cell>
          <cell r="D140" t="str">
            <v>화학</v>
          </cell>
          <cell r="E140">
            <v>18950</v>
          </cell>
          <cell r="F140">
            <v>-300</v>
          </cell>
          <cell r="G140">
            <v>-1.56</v>
          </cell>
          <cell r="H140">
            <v>86413951850</v>
          </cell>
        </row>
        <row r="141">
          <cell r="B141" t="str">
            <v>나노스</v>
          </cell>
          <cell r="C141" t="str">
            <v>KOSDAQ</v>
          </cell>
          <cell r="D141" t="str">
            <v>IT부품</v>
          </cell>
          <cell r="E141">
            <v>7340</v>
          </cell>
          <cell r="F141">
            <v>170</v>
          </cell>
          <cell r="G141">
            <v>2.37</v>
          </cell>
          <cell r="H141">
            <v>1090910046980</v>
          </cell>
        </row>
        <row r="142">
          <cell r="B142" t="str">
            <v>나노신소재</v>
          </cell>
          <cell r="C142" t="str">
            <v>KOSDAQ</v>
          </cell>
          <cell r="D142" t="str">
            <v>화학</v>
          </cell>
          <cell r="E142">
            <v>28600</v>
          </cell>
          <cell r="F142">
            <v>400</v>
          </cell>
          <cell r="G142">
            <v>1.42</v>
          </cell>
          <cell r="H142">
            <v>310262323800</v>
          </cell>
        </row>
        <row r="143">
          <cell r="B143" t="str">
            <v>나노씨엠에스</v>
          </cell>
          <cell r="C143" t="str">
            <v>KOSDAQ</v>
          </cell>
          <cell r="D143" t="str">
            <v>일반전기전자</v>
          </cell>
          <cell r="E143">
            <v>17900</v>
          </cell>
          <cell r="F143">
            <v>300</v>
          </cell>
          <cell r="G143">
            <v>1.7</v>
          </cell>
          <cell r="H143">
            <v>75339668000</v>
          </cell>
        </row>
        <row r="144">
          <cell r="B144" t="str">
            <v>나노엔텍</v>
          </cell>
          <cell r="C144" t="str">
            <v>KOSDAQ</v>
          </cell>
          <cell r="D144" t="str">
            <v>의료·정밀기기</v>
          </cell>
          <cell r="E144">
            <v>7190</v>
          </cell>
          <cell r="F144">
            <v>80</v>
          </cell>
          <cell r="G144">
            <v>1.1299999999999999</v>
          </cell>
          <cell r="H144">
            <v>192665591130</v>
          </cell>
        </row>
        <row r="145">
          <cell r="B145" t="str">
            <v>나노캠텍</v>
          </cell>
          <cell r="C145" t="str">
            <v>KOSDAQ</v>
          </cell>
          <cell r="D145" t="str">
            <v>화학</v>
          </cell>
          <cell r="E145">
            <v>2175</v>
          </cell>
          <cell r="F145">
            <v>0</v>
          </cell>
          <cell r="G145">
            <v>0</v>
          </cell>
          <cell r="H145">
            <v>61074924375</v>
          </cell>
        </row>
        <row r="146">
          <cell r="B146" t="str">
            <v>나라엠앤디</v>
          </cell>
          <cell r="C146" t="str">
            <v>KOSDAQ</v>
          </cell>
          <cell r="D146" t="str">
            <v>기계·장비</v>
          </cell>
          <cell r="E146">
            <v>10350</v>
          </cell>
          <cell r="F146">
            <v>430</v>
          </cell>
          <cell r="G146">
            <v>4.33</v>
          </cell>
          <cell r="H146">
            <v>146970000000</v>
          </cell>
        </row>
        <row r="147">
          <cell r="B147" t="str">
            <v>나무가</v>
          </cell>
          <cell r="C147" t="str">
            <v>KOSDAQ</v>
          </cell>
          <cell r="D147" t="str">
            <v>IT부품</v>
          </cell>
          <cell r="E147">
            <v>10350</v>
          </cell>
          <cell r="F147">
            <v>-250</v>
          </cell>
          <cell r="G147">
            <v>-2.36</v>
          </cell>
          <cell r="H147">
            <v>71115781500</v>
          </cell>
        </row>
        <row r="148">
          <cell r="B148" t="str">
            <v>나무기술</v>
          </cell>
          <cell r="C148" t="str">
            <v>KOSDAQ</v>
          </cell>
          <cell r="D148" t="str">
            <v>출판·매체복제</v>
          </cell>
          <cell r="E148">
            <v>2805</v>
          </cell>
          <cell r="F148">
            <v>5</v>
          </cell>
          <cell r="G148">
            <v>0.18</v>
          </cell>
          <cell r="H148">
            <v>90883851300</v>
          </cell>
        </row>
        <row r="149">
          <cell r="B149" t="str">
            <v>나스미디어</v>
          </cell>
          <cell r="C149" t="str">
            <v>KOSDAQ</v>
          </cell>
          <cell r="D149" t="str">
            <v>기타서비스</v>
          </cell>
          <cell r="E149">
            <v>40900</v>
          </cell>
          <cell r="F149">
            <v>-300</v>
          </cell>
          <cell r="G149">
            <v>-0.73</v>
          </cell>
          <cell r="H149">
            <v>358066861900</v>
          </cell>
        </row>
        <row r="150">
          <cell r="B150" t="str">
            <v>나우IB</v>
          </cell>
          <cell r="C150" t="str">
            <v>KOSDAQ</v>
          </cell>
          <cell r="D150" t="str">
            <v>금융</v>
          </cell>
          <cell r="E150">
            <v>10550</v>
          </cell>
          <cell r="F150">
            <v>-100</v>
          </cell>
          <cell r="G150">
            <v>-0.94</v>
          </cell>
          <cell r="H150">
            <v>100014000000</v>
          </cell>
        </row>
        <row r="151">
          <cell r="B151" t="str">
            <v>나이벡</v>
          </cell>
          <cell r="C151" t="str">
            <v>KOSDAQ</v>
          </cell>
          <cell r="D151" t="str">
            <v>제약</v>
          </cell>
          <cell r="E151">
            <v>37550</v>
          </cell>
          <cell r="F151">
            <v>1600</v>
          </cell>
          <cell r="G151">
            <v>4.45</v>
          </cell>
          <cell r="H151">
            <v>371856861450</v>
          </cell>
        </row>
        <row r="152">
          <cell r="B152" t="str">
            <v>나이스디앤비</v>
          </cell>
          <cell r="C152" t="str">
            <v>KOSDAQ</v>
          </cell>
          <cell r="D152" t="str">
            <v>기타서비스</v>
          </cell>
          <cell r="E152">
            <v>10050</v>
          </cell>
          <cell r="F152">
            <v>-50</v>
          </cell>
          <cell r="G152">
            <v>-0.5</v>
          </cell>
          <cell r="H152">
            <v>154770000000</v>
          </cell>
        </row>
        <row r="153">
          <cell r="B153" t="str">
            <v>나이스정보통신</v>
          </cell>
          <cell r="C153" t="str">
            <v>KOSDAQ</v>
          </cell>
          <cell r="D153" t="str">
            <v>통신서비스</v>
          </cell>
          <cell r="E153">
            <v>31300</v>
          </cell>
          <cell r="F153">
            <v>300</v>
          </cell>
          <cell r="G153">
            <v>0.97</v>
          </cell>
          <cell r="H153">
            <v>313000000000</v>
          </cell>
        </row>
        <row r="154">
          <cell r="B154" t="str">
            <v>나인테크</v>
          </cell>
          <cell r="C154" t="str">
            <v>KOSDAQ</v>
          </cell>
          <cell r="D154" t="str">
            <v>IT부품</v>
          </cell>
          <cell r="E154">
            <v>4705</v>
          </cell>
          <cell r="F154">
            <v>205</v>
          </cell>
          <cell r="G154">
            <v>4.5599999999999996</v>
          </cell>
          <cell r="H154">
            <v>185360786570</v>
          </cell>
        </row>
        <row r="155">
          <cell r="B155" t="str">
            <v>남화산업</v>
          </cell>
          <cell r="C155" t="str">
            <v>KOSDAQ</v>
          </cell>
          <cell r="D155" t="str">
            <v>오락·문화</v>
          </cell>
          <cell r="E155">
            <v>9610</v>
          </cell>
          <cell r="F155">
            <v>-80</v>
          </cell>
          <cell r="G155">
            <v>-0.83</v>
          </cell>
          <cell r="H155">
            <v>197850680000</v>
          </cell>
        </row>
        <row r="156">
          <cell r="B156" t="str">
            <v>남화토건</v>
          </cell>
          <cell r="C156" t="str">
            <v>KOSDAQ</v>
          </cell>
          <cell r="D156" t="str">
            <v>건설</v>
          </cell>
          <cell r="E156">
            <v>10350</v>
          </cell>
          <cell r="F156">
            <v>-350</v>
          </cell>
          <cell r="G156">
            <v>-3.27</v>
          </cell>
          <cell r="H156">
            <v>121509000000</v>
          </cell>
        </row>
        <row r="157">
          <cell r="B157" t="str">
            <v>내츄럴엔도텍</v>
          </cell>
          <cell r="C157" t="str">
            <v>KOSDAQ</v>
          </cell>
          <cell r="D157" t="str">
            <v>기타서비스</v>
          </cell>
          <cell r="E157">
            <v>2525</v>
          </cell>
          <cell r="F157">
            <v>0</v>
          </cell>
          <cell r="G157">
            <v>0</v>
          </cell>
          <cell r="H157">
            <v>52181200550</v>
          </cell>
        </row>
        <row r="158">
          <cell r="B158" t="str">
            <v>네오리진</v>
          </cell>
          <cell r="C158" t="str">
            <v>KOSDAQ</v>
          </cell>
          <cell r="D158" t="str">
            <v>소프트웨어</v>
          </cell>
          <cell r="E158">
            <v>2190</v>
          </cell>
          <cell r="F158">
            <v>-10</v>
          </cell>
          <cell r="G158">
            <v>-0.45</v>
          </cell>
          <cell r="H158">
            <v>111895995780</v>
          </cell>
        </row>
        <row r="159">
          <cell r="B159" t="str">
            <v>네오셈</v>
          </cell>
          <cell r="C159" t="str">
            <v>KOSDAQ</v>
          </cell>
          <cell r="D159" t="str">
            <v>반도체</v>
          </cell>
          <cell r="E159">
            <v>3675</v>
          </cell>
          <cell r="F159">
            <v>150</v>
          </cell>
          <cell r="G159">
            <v>4.26</v>
          </cell>
          <cell r="H159">
            <v>138090285900</v>
          </cell>
        </row>
        <row r="160">
          <cell r="B160" t="str">
            <v>네오오토</v>
          </cell>
          <cell r="C160" t="str">
            <v>KOSDAQ</v>
          </cell>
          <cell r="D160" t="str">
            <v>운송장비·부품</v>
          </cell>
          <cell r="E160">
            <v>8990</v>
          </cell>
          <cell r="F160">
            <v>450</v>
          </cell>
          <cell r="G160">
            <v>5.27</v>
          </cell>
          <cell r="H160">
            <v>70795917370</v>
          </cell>
        </row>
        <row r="161">
          <cell r="B161" t="str">
            <v>네오위즈</v>
          </cell>
          <cell r="C161" t="str">
            <v>KOSDAQ</v>
          </cell>
          <cell r="D161" t="str">
            <v>디지털컨텐츠</v>
          </cell>
          <cell r="E161">
            <v>23900</v>
          </cell>
          <cell r="F161">
            <v>500</v>
          </cell>
          <cell r="G161">
            <v>2.14</v>
          </cell>
          <cell r="H161">
            <v>526605884100</v>
          </cell>
        </row>
        <row r="162">
          <cell r="B162" t="str">
            <v>네오위즈홀딩스</v>
          </cell>
          <cell r="C162" t="str">
            <v>KOSDAQ</v>
          </cell>
          <cell r="D162" t="str">
            <v>디지털컨텐츠</v>
          </cell>
          <cell r="E162">
            <v>37950</v>
          </cell>
          <cell r="F162">
            <v>1650</v>
          </cell>
          <cell r="G162">
            <v>4.55</v>
          </cell>
          <cell r="H162">
            <v>336118064700</v>
          </cell>
        </row>
        <row r="163">
          <cell r="B163" t="str">
            <v>네오이뮨텍(Reg.S)</v>
          </cell>
          <cell r="C163" t="str">
            <v>KOSDAQ</v>
          </cell>
          <cell r="D163" t="str">
            <v>기타서비스</v>
          </cell>
          <cell r="E163">
            <v>11300</v>
          </cell>
          <cell r="F163">
            <v>50</v>
          </cell>
          <cell r="G163">
            <v>0.44</v>
          </cell>
          <cell r="H163">
            <v>1111829713000</v>
          </cell>
        </row>
        <row r="164">
          <cell r="B164" t="str">
            <v>네오크레마</v>
          </cell>
          <cell r="C164" t="str">
            <v>KOSDAQ</v>
          </cell>
          <cell r="D164" t="str">
            <v>음식료·담배</v>
          </cell>
          <cell r="E164">
            <v>8070</v>
          </cell>
          <cell r="F164">
            <v>230</v>
          </cell>
          <cell r="G164">
            <v>2.93</v>
          </cell>
          <cell r="H164">
            <v>59040079650</v>
          </cell>
        </row>
        <row r="165">
          <cell r="B165" t="str">
            <v>네오티스</v>
          </cell>
          <cell r="C165" t="str">
            <v>KOSDAQ</v>
          </cell>
          <cell r="D165" t="str">
            <v>운송장비·부품</v>
          </cell>
          <cell r="E165">
            <v>4095</v>
          </cell>
          <cell r="F165">
            <v>65</v>
          </cell>
          <cell r="G165">
            <v>1.61</v>
          </cell>
          <cell r="H165">
            <v>51132880890</v>
          </cell>
        </row>
        <row r="166">
          <cell r="B166" t="str">
            <v>네오팜</v>
          </cell>
          <cell r="C166" t="str">
            <v>KOSDAQ</v>
          </cell>
          <cell r="D166" t="str">
            <v>화학</v>
          </cell>
          <cell r="E166">
            <v>34900</v>
          </cell>
          <cell r="F166">
            <v>1350</v>
          </cell>
          <cell r="G166">
            <v>4.0199999999999996</v>
          </cell>
          <cell r="H166">
            <v>286436898900</v>
          </cell>
        </row>
        <row r="167">
          <cell r="B167" t="str">
            <v>네오펙트</v>
          </cell>
          <cell r="C167" t="str">
            <v>KOSDAQ</v>
          </cell>
          <cell r="D167" t="str">
            <v>의료·정밀기기</v>
          </cell>
          <cell r="E167">
            <v>3050</v>
          </cell>
          <cell r="F167">
            <v>0</v>
          </cell>
          <cell r="G167">
            <v>0</v>
          </cell>
          <cell r="H167">
            <v>57664154000</v>
          </cell>
        </row>
        <row r="168">
          <cell r="B168" t="str">
            <v>네온테크</v>
          </cell>
          <cell r="C168" t="str">
            <v>KOSDAQ</v>
          </cell>
          <cell r="D168" t="str">
            <v>기계·장비</v>
          </cell>
          <cell r="E168">
            <v>4110</v>
          </cell>
          <cell r="F168">
            <v>-10</v>
          </cell>
          <cell r="G168">
            <v>-0.24</v>
          </cell>
          <cell r="H168">
            <v>152923326420</v>
          </cell>
        </row>
        <row r="169">
          <cell r="B169" t="str">
            <v>네이블</v>
          </cell>
          <cell r="C169" t="str">
            <v>KOSDAQ</v>
          </cell>
          <cell r="D169" t="str">
            <v>소프트웨어</v>
          </cell>
          <cell r="E169">
            <v>6350</v>
          </cell>
          <cell r="F169">
            <v>150</v>
          </cell>
          <cell r="G169">
            <v>2.42</v>
          </cell>
          <cell r="H169">
            <v>41465588900</v>
          </cell>
        </row>
        <row r="170">
          <cell r="B170" t="str">
            <v>네이처셀</v>
          </cell>
          <cell r="C170" t="str">
            <v>KOSDAQ</v>
          </cell>
          <cell r="D170" t="str">
            <v>제약</v>
          </cell>
          <cell r="E170">
            <v>9940</v>
          </cell>
          <cell r="F170">
            <v>-30</v>
          </cell>
          <cell r="G170">
            <v>-0.3</v>
          </cell>
          <cell r="H170">
            <v>609386162700</v>
          </cell>
        </row>
        <row r="171">
          <cell r="B171" t="str">
            <v>네패스</v>
          </cell>
          <cell r="C171" t="str">
            <v>KOSDAQ</v>
          </cell>
          <cell r="D171" t="str">
            <v>반도체</v>
          </cell>
          <cell r="E171">
            <v>39700</v>
          </cell>
          <cell r="F171">
            <v>1950</v>
          </cell>
          <cell r="G171">
            <v>5.17</v>
          </cell>
          <cell r="H171">
            <v>915450319400</v>
          </cell>
        </row>
        <row r="172">
          <cell r="B172" t="str">
            <v>네패스아크</v>
          </cell>
          <cell r="C172" t="str">
            <v>KOSDAQ</v>
          </cell>
          <cell r="D172" t="str">
            <v>반도체</v>
          </cell>
          <cell r="E172">
            <v>45200</v>
          </cell>
          <cell r="F172">
            <v>1050</v>
          </cell>
          <cell r="G172">
            <v>2.38</v>
          </cell>
          <cell r="H172">
            <v>487366107200</v>
          </cell>
        </row>
        <row r="173">
          <cell r="B173" t="str">
            <v>넥스턴</v>
          </cell>
          <cell r="C173" t="str">
            <v>KOSDAQ</v>
          </cell>
          <cell r="D173" t="str">
            <v>비금속</v>
          </cell>
          <cell r="E173">
            <v>17450</v>
          </cell>
          <cell r="F173">
            <v>0</v>
          </cell>
          <cell r="G173">
            <v>0</v>
          </cell>
          <cell r="H173">
            <v>206721774000</v>
          </cell>
        </row>
        <row r="174">
          <cell r="B174" t="str">
            <v>넥스트BT</v>
          </cell>
          <cell r="C174" t="str">
            <v>KOSDAQ</v>
          </cell>
          <cell r="D174" t="str">
            <v>유통</v>
          </cell>
          <cell r="E174">
            <v>1395</v>
          </cell>
          <cell r="F174">
            <v>25</v>
          </cell>
          <cell r="G174">
            <v>1.82</v>
          </cell>
          <cell r="H174">
            <v>121359544155</v>
          </cell>
        </row>
        <row r="175">
          <cell r="B175" t="str">
            <v>넥스트아이</v>
          </cell>
          <cell r="C175" t="str">
            <v>KOSDAQ</v>
          </cell>
          <cell r="D175" t="str">
            <v>의료·정밀기기</v>
          </cell>
          <cell r="E175">
            <v>1365</v>
          </cell>
          <cell r="F175">
            <v>30</v>
          </cell>
          <cell r="G175">
            <v>2.25</v>
          </cell>
          <cell r="H175">
            <v>105263576145</v>
          </cell>
        </row>
        <row r="176">
          <cell r="B176" t="str">
            <v>넥스틴</v>
          </cell>
          <cell r="C176" t="str">
            <v>KOSDAQ</v>
          </cell>
          <cell r="D176" t="str">
            <v>반도체</v>
          </cell>
          <cell r="E176">
            <v>75600</v>
          </cell>
          <cell r="F176">
            <v>1300</v>
          </cell>
          <cell r="G176">
            <v>1.75</v>
          </cell>
          <cell r="H176">
            <v>722993040000</v>
          </cell>
        </row>
        <row r="177">
          <cell r="B177" t="str">
            <v>넥슨지티</v>
          </cell>
          <cell r="C177" t="str">
            <v>KOSDAQ</v>
          </cell>
          <cell r="D177" t="str">
            <v>디지털컨텐츠</v>
          </cell>
          <cell r="E177">
            <v>13600</v>
          </cell>
          <cell r="F177">
            <v>-100</v>
          </cell>
          <cell r="G177">
            <v>-0.73</v>
          </cell>
          <cell r="H177">
            <v>481077179200</v>
          </cell>
        </row>
        <row r="178">
          <cell r="B178" t="str">
            <v>넵튠</v>
          </cell>
          <cell r="C178" t="str">
            <v>KOSDAQ</v>
          </cell>
          <cell r="D178" t="str">
            <v>출판·매체복제</v>
          </cell>
          <cell r="E178">
            <v>26500</v>
          </cell>
          <cell r="F178">
            <v>-300</v>
          </cell>
          <cell r="G178">
            <v>-1.1200000000000001</v>
          </cell>
          <cell r="H178">
            <v>839727283000</v>
          </cell>
        </row>
        <row r="179">
          <cell r="B179" t="str">
            <v>넷게임즈</v>
          </cell>
          <cell r="C179" t="str">
            <v>KOSDAQ</v>
          </cell>
          <cell r="D179" t="str">
            <v>디지털컨텐츠</v>
          </cell>
          <cell r="E179">
            <v>13250</v>
          </cell>
          <cell r="F179">
            <v>0</v>
          </cell>
          <cell r="G179">
            <v>0</v>
          </cell>
          <cell r="H179">
            <v>382275312750</v>
          </cell>
        </row>
        <row r="180">
          <cell r="B180" t="str">
            <v>노랑풍선</v>
          </cell>
          <cell r="C180" t="str">
            <v>KOSDAQ</v>
          </cell>
          <cell r="D180" t="str">
            <v>기타서비스</v>
          </cell>
          <cell r="E180">
            <v>24150</v>
          </cell>
          <cell r="F180">
            <v>-150</v>
          </cell>
          <cell r="G180">
            <v>-0.62</v>
          </cell>
          <cell r="H180">
            <v>115090447500</v>
          </cell>
        </row>
        <row r="181">
          <cell r="B181" t="str">
            <v>노바렉스</v>
          </cell>
          <cell r="C181" t="str">
            <v>KOSDAQ</v>
          </cell>
          <cell r="D181" t="str">
            <v>음식료·담배</v>
          </cell>
          <cell r="E181">
            <v>40450</v>
          </cell>
          <cell r="F181">
            <v>-50</v>
          </cell>
          <cell r="G181">
            <v>-0.12</v>
          </cell>
          <cell r="H181">
            <v>364201283000</v>
          </cell>
        </row>
        <row r="182">
          <cell r="B182" t="str">
            <v>노바텍</v>
          </cell>
          <cell r="C182" t="str">
            <v>KOSDAQ</v>
          </cell>
          <cell r="D182" t="str">
            <v>기타제조</v>
          </cell>
          <cell r="E182">
            <v>39100</v>
          </cell>
          <cell r="F182">
            <v>300</v>
          </cell>
          <cell r="G182">
            <v>0.77</v>
          </cell>
          <cell r="H182">
            <v>394196190400</v>
          </cell>
        </row>
        <row r="183">
          <cell r="B183" t="str">
            <v>노터스</v>
          </cell>
          <cell r="C183" t="str">
            <v>KOSDAQ</v>
          </cell>
          <cell r="D183" t="str">
            <v>기타서비스</v>
          </cell>
          <cell r="E183">
            <v>25550</v>
          </cell>
          <cell r="F183">
            <v>-400</v>
          </cell>
          <cell r="G183">
            <v>-1.54</v>
          </cell>
          <cell r="H183">
            <v>194674852400</v>
          </cell>
        </row>
        <row r="184">
          <cell r="B184" t="str">
            <v>녹십자랩셀</v>
          </cell>
          <cell r="C184" t="str">
            <v>KOSDAQ</v>
          </cell>
          <cell r="D184" t="str">
            <v>기타서비스</v>
          </cell>
          <cell r="E184">
            <v>102500</v>
          </cell>
          <cell r="F184">
            <v>1000</v>
          </cell>
          <cell r="G184">
            <v>0.99</v>
          </cell>
          <cell r="H184">
            <v>1081790535000</v>
          </cell>
        </row>
        <row r="185">
          <cell r="B185" t="str">
            <v>녹십자셀</v>
          </cell>
          <cell r="C185" t="str">
            <v>KOSDAQ</v>
          </cell>
          <cell r="D185" t="str">
            <v>제약</v>
          </cell>
          <cell r="E185">
            <v>41750</v>
          </cell>
          <cell r="F185">
            <v>50</v>
          </cell>
          <cell r="G185">
            <v>0.12</v>
          </cell>
          <cell r="H185">
            <v>529440768000</v>
          </cell>
        </row>
        <row r="186">
          <cell r="B186" t="str">
            <v>녹십자엠에스</v>
          </cell>
          <cell r="C186" t="str">
            <v>KOSDAQ</v>
          </cell>
          <cell r="D186" t="str">
            <v>제약</v>
          </cell>
          <cell r="E186">
            <v>9960</v>
          </cell>
          <cell r="F186">
            <v>20</v>
          </cell>
          <cell r="G186">
            <v>0.2</v>
          </cell>
          <cell r="H186">
            <v>210328138680</v>
          </cell>
        </row>
        <row r="187">
          <cell r="B187" t="str">
            <v>녹십자웰빙</v>
          </cell>
          <cell r="C187" t="str">
            <v>KOSDAQ</v>
          </cell>
          <cell r="D187" t="str">
            <v>제약</v>
          </cell>
          <cell r="E187">
            <v>12750</v>
          </cell>
          <cell r="F187">
            <v>200</v>
          </cell>
          <cell r="G187">
            <v>1.59</v>
          </cell>
          <cell r="H187">
            <v>226341519000</v>
          </cell>
        </row>
        <row r="188">
          <cell r="B188" t="str">
            <v>녹원씨엔아이</v>
          </cell>
          <cell r="C188" t="str">
            <v>KOSDAQ</v>
          </cell>
          <cell r="D188" t="str">
            <v>출판·매체복제</v>
          </cell>
          <cell r="E188">
            <v>5770</v>
          </cell>
          <cell r="F188">
            <v>0</v>
          </cell>
          <cell r="G188">
            <v>0</v>
          </cell>
          <cell r="H188">
            <v>99593806250</v>
          </cell>
        </row>
        <row r="189">
          <cell r="B189" t="str">
            <v>농우바이오</v>
          </cell>
          <cell r="C189" t="str">
            <v>KOSDAQ</v>
          </cell>
          <cell r="D189" t="str">
            <v>농업, 임업 및 어업</v>
          </cell>
          <cell r="E189">
            <v>12800</v>
          </cell>
          <cell r="F189">
            <v>250</v>
          </cell>
          <cell r="G189">
            <v>1.99</v>
          </cell>
          <cell r="H189">
            <v>205191180800</v>
          </cell>
        </row>
        <row r="190">
          <cell r="B190" t="str">
            <v>누리텔레콤</v>
          </cell>
          <cell r="C190" t="str">
            <v>KOSDAQ</v>
          </cell>
          <cell r="D190" t="str">
            <v>소프트웨어</v>
          </cell>
          <cell r="E190">
            <v>7110</v>
          </cell>
          <cell r="F190">
            <v>-10</v>
          </cell>
          <cell r="G190">
            <v>-0.14000000000000001</v>
          </cell>
          <cell r="H190">
            <v>85714853850</v>
          </cell>
        </row>
        <row r="191">
          <cell r="B191" t="str">
            <v>누리플랜</v>
          </cell>
          <cell r="C191" t="str">
            <v>KOSDAQ</v>
          </cell>
          <cell r="D191" t="str">
            <v>금속</v>
          </cell>
          <cell r="E191">
            <v>7610</v>
          </cell>
          <cell r="F191">
            <v>250</v>
          </cell>
          <cell r="G191">
            <v>3.4</v>
          </cell>
          <cell r="H191">
            <v>54051874230</v>
          </cell>
        </row>
        <row r="192">
          <cell r="B192" t="str">
            <v>뉴로스</v>
          </cell>
          <cell r="C192" t="str">
            <v>KOSDAQ</v>
          </cell>
          <cell r="D192" t="str">
            <v>기계·장비</v>
          </cell>
          <cell r="E192">
            <v>2230</v>
          </cell>
          <cell r="F192">
            <v>0</v>
          </cell>
          <cell r="G192">
            <v>0</v>
          </cell>
          <cell r="H192">
            <v>79475797330</v>
          </cell>
        </row>
        <row r="193">
          <cell r="B193" t="str">
            <v>뉴보텍</v>
          </cell>
          <cell r="C193" t="str">
            <v>KOSDAQ</v>
          </cell>
          <cell r="D193" t="str">
            <v>화학</v>
          </cell>
          <cell r="E193">
            <v>1455</v>
          </cell>
          <cell r="F193">
            <v>-35</v>
          </cell>
          <cell r="G193">
            <v>-2.35</v>
          </cell>
          <cell r="H193">
            <v>48646106250</v>
          </cell>
        </row>
        <row r="194">
          <cell r="B194" t="str">
            <v>뉴인텍</v>
          </cell>
          <cell r="C194" t="str">
            <v>KOSDAQ</v>
          </cell>
          <cell r="D194" t="str">
            <v>IT부품</v>
          </cell>
          <cell r="E194">
            <v>3840</v>
          </cell>
          <cell r="F194">
            <v>85</v>
          </cell>
          <cell r="G194">
            <v>2.2599999999999998</v>
          </cell>
          <cell r="H194">
            <v>115370887680</v>
          </cell>
        </row>
        <row r="195">
          <cell r="B195" t="str">
            <v>뉴지랩</v>
          </cell>
          <cell r="C195" t="str">
            <v>KOSDAQ</v>
          </cell>
          <cell r="D195" t="str">
            <v>통신장비</v>
          </cell>
          <cell r="E195">
            <v>10750</v>
          </cell>
          <cell r="F195">
            <v>50</v>
          </cell>
          <cell r="G195">
            <v>0.47</v>
          </cell>
          <cell r="H195">
            <v>321460948000</v>
          </cell>
        </row>
        <row r="196">
          <cell r="B196" t="str">
            <v>뉴트리</v>
          </cell>
          <cell r="C196" t="str">
            <v>KOSDAQ</v>
          </cell>
          <cell r="D196" t="str">
            <v>음식료·담배</v>
          </cell>
          <cell r="E196">
            <v>29450</v>
          </cell>
          <cell r="F196">
            <v>100</v>
          </cell>
          <cell r="G196">
            <v>0.34</v>
          </cell>
          <cell r="H196">
            <v>268384446800</v>
          </cell>
        </row>
        <row r="197">
          <cell r="B197" t="str">
            <v>뉴파워프라즈마</v>
          </cell>
          <cell r="C197" t="str">
            <v>KOSDAQ</v>
          </cell>
          <cell r="D197" t="str">
            <v>기계·장비</v>
          </cell>
          <cell r="E197">
            <v>6410</v>
          </cell>
          <cell r="F197">
            <v>120</v>
          </cell>
          <cell r="G197">
            <v>1.91</v>
          </cell>
          <cell r="H197">
            <v>280069719840</v>
          </cell>
        </row>
        <row r="198">
          <cell r="B198" t="str">
            <v>뉴프라이드</v>
          </cell>
          <cell r="C198" t="str">
            <v>KOSDAQ</v>
          </cell>
          <cell r="D198" t="str">
            <v>유통</v>
          </cell>
          <cell r="E198">
            <v>717</v>
          </cell>
          <cell r="F198">
            <v>0</v>
          </cell>
          <cell r="G198">
            <v>0</v>
          </cell>
          <cell r="H198">
            <v>89790577527</v>
          </cell>
        </row>
        <row r="199">
          <cell r="B199" t="str">
            <v>뉴프렉스</v>
          </cell>
          <cell r="C199" t="str">
            <v>KOSDAQ</v>
          </cell>
          <cell r="D199" t="str">
            <v>IT부품</v>
          </cell>
          <cell r="E199">
            <v>1780</v>
          </cell>
          <cell r="F199">
            <v>-50</v>
          </cell>
          <cell r="G199">
            <v>-2.73</v>
          </cell>
          <cell r="H199">
            <v>39238880700</v>
          </cell>
        </row>
        <row r="200">
          <cell r="B200" t="str">
            <v>다나와</v>
          </cell>
          <cell r="C200" t="str">
            <v>KOSDAQ</v>
          </cell>
          <cell r="D200" t="str">
            <v>인터넷</v>
          </cell>
          <cell r="E200">
            <v>33900</v>
          </cell>
          <cell r="F200">
            <v>500</v>
          </cell>
          <cell r="G200">
            <v>1.5</v>
          </cell>
          <cell r="H200">
            <v>443236465800</v>
          </cell>
        </row>
        <row r="201">
          <cell r="B201" t="str">
            <v>다날</v>
          </cell>
          <cell r="C201" t="str">
            <v>KOSDAQ</v>
          </cell>
          <cell r="D201" t="str">
            <v>디지털컨텐츠</v>
          </cell>
          <cell r="E201">
            <v>8500</v>
          </cell>
          <cell r="F201">
            <v>0</v>
          </cell>
          <cell r="G201">
            <v>0</v>
          </cell>
          <cell r="H201">
            <v>586066840000</v>
          </cell>
        </row>
        <row r="202">
          <cell r="B202" t="str">
            <v>다믈멀티미디어</v>
          </cell>
          <cell r="C202" t="str">
            <v>KOSDAQ</v>
          </cell>
          <cell r="D202" t="str">
            <v>반도체</v>
          </cell>
          <cell r="E202">
            <v>3180</v>
          </cell>
          <cell r="F202">
            <v>140</v>
          </cell>
          <cell r="G202">
            <v>4.6100000000000003</v>
          </cell>
          <cell r="H202">
            <v>41787985680</v>
          </cell>
        </row>
        <row r="203">
          <cell r="B203" t="str">
            <v>다산네트웍스</v>
          </cell>
          <cell r="C203" t="str">
            <v>KOSDAQ</v>
          </cell>
          <cell r="D203" t="str">
            <v>통신장비</v>
          </cell>
          <cell r="E203">
            <v>10350</v>
          </cell>
          <cell r="F203">
            <v>0</v>
          </cell>
          <cell r="G203">
            <v>0</v>
          </cell>
          <cell r="H203">
            <v>363182203800</v>
          </cell>
        </row>
        <row r="204">
          <cell r="B204" t="str">
            <v>다우데이타</v>
          </cell>
          <cell r="C204" t="str">
            <v>KOSDAQ</v>
          </cell>
          <cell r="D204" t="str">
            <v>유통</v>
          </cell>
          <cell r="E204">
            <v>12850</v>
          </cell>
          <cell r="F204">
            <v>50</v>
          </cell>
          <cell r="G204">
            <v>0.39</v>
          </cell>
          <cell r="H204">
            <v>492155000000</v>
          </cell>
        </row>
        <row r="205">
          <cell r="B205" t="str">
            <v>다원시스</v>
          </cell>
          <cell r="C205" t="str">
            <v>KOSDAQ</v>
          </cell>
          <cell r="D205" t="str">
            <v>IT부품</v>
          </cell>
          <cell r="E205">
            <v>18700</v>
          </cell>
          <cell r="F205">
            <v>500</v>
          </cell>
          <cell r="G205">
            <v>2.75</v>
          </cell>
          <cell r="H205">
            <v>506104410900</v>
          </cell>
        </row>
        <row r="206">
          <cell r="B206" t="str">
            <v>대동금속</v>
          </cell>
          <cell r="C206" t="str">
            <v>KOSDAQ</v>
          </cell>
          <cell r="D206" t="str">
            <v>금속</v>
          </cell>
          <cell r="E206">
            <v>9700</v>
          </cell>
          <cell r="F206">
            <v>40</v>
          </cell>
          <cell r="G206">
            <v>0.41</v>
          </cell>
          <cell r="H206">
            <v>28126352800</v>
          </cell>
        </row>
        <row r="207">
          <cell r="B207" t="str">
            <v>대동기어</v>
          </cell>
          <cell r="C207" t="str">
            <v>KOSDAQ</v>
          </cell>
          <cell r="D207" t="str">
            <v>기계·장비</v>
          </cell>
          <cell r="E207">
            <v>4155</v>
          </cell>
          <cell r="F207">
            <v>65</v>
          </cell>
          <cell r="G207">
            <v>1.59</v>
          </cell>
          <cell r="H207">
            <v>37343145600</v>
          </cell>
        </row>
        <row r="208">
          <cell r="B208" t="str">
            <v>대동스틸</v>
          </cell>
          <cell r="C208" t="str">
            <v>KOSDAQ</v>
          </cell>
          <cell r="D208" t="str">
            <v>금속</v>
          </cell>
          <cell r="E208">
            <v>5670</v>
          </cell>
          <cell r="F208">
            <v>90</v>
          </cell>
          <cell r="G208">
            <v>1.61</v>
          </cell>
          <cell r="H208">
            <v>56700000000</v>
          </cell>
        </row>
        <row r="209">
          <cell r="B209" t="str">
            <v>대륙제관</v>
          </cell>
          <cell r="C209" t="str">
            <v>KOSDAQ</v>
          </cell>
          <cell r="D209" t="str">
            <v>금속</v>
          </cell>
          <cell r="E209">
            <v>6080</v>
          </cell>
          <cell r="F209">
            <v>200</v>
          </cell>
          <cell r="G209">
            <v>3.4</v>
          </cell>
          <cell r="H209">
            <v>96691449920</v>
          </cell>
        </row>
        <row r="210">
          <cell r="B210" t="str">
            <v>대림제지</v>
          </cell>
          <cell r="C210" t="str">
            <v>KOSDAQ</v>
          </cell>
          <cell r="D210" t="str">
            <v>종이·목재</v>
          </cell>
          <cell r="E210">
            <v>13550</v>
          </cell>
          <cell r="F210">
            <v>-50</v>
          </cell>
          <cell r="G210">
            <v>-0.37</v>
          </cell>
          <cell r="H210">
            <v>121950000000</v>
          </cell>
        </row>
        <row r="211">
          <cell r="B211" t="str">
            <v>대명소노시즌</v>
          </cell>
          <cell r="C211" t="str">
            <v>KOSDAQ</v>
          </cell>
          <cell r="D211" t="str">
            <v>유통</v>
          </cell>
          <cell r="E211">
            <v>1445</v>
          </cell>
          <cell r="F211">
            <v>-10</v>
          </cell>
          <cell r="G211">
            <v>-0.69</v>
          </cell>
          <cell r="H211">
            <v>145656650250</v>
          </cell>
        </row>
        <row r="212">
          <cell r="B212" t="str">
            <v>대모</v>
          </cell>
          <cell r="C212" t="str">
            <v>KOSDAQ</v>
          </cell>
          <cell r="D212" t="str">
            <v>기계·장비</v>
          </cell>
          <cell r="E212">
            <v>5090</v>
          </cell>
          <cell r="F212">
            <v>-40</v>
          </cell>
          <cell r="G212">
            <v>-0.78</v>
          </cell>
          <cell r="H212">
            <v>42371297800</v>
          </cell>
        </row>
        <row r="213">
          <cell r="B213" t="str">
            <v>대보마그네틱</v>
          </cell>
          <cell r="C213" t="str">
            <v>KOSDAQ</v>
          </cell>
          <cell r="D213" t="str">
            <v>기계·장비</v>
          </cell>
          <cell r="E213">
            <v>32700</v>
          </cell>
          <cell r="F213">
            <v>600</v>
          </cell>
          <cell r="G213">
            <v>1.87</v>
          </cell>
          <cell r="H213">
            <v>242530995000</v>
          </cell>
        </row>
        <row r="214">
          <cell r="B214" t="str">
            <v>대봉엘에스</v>
          </cell>
          <cell r="C214" t="str">
            <v>KOSDAQ</v>
          </cell>
          <cell r="D214" t="str">
            <v>제약</v>
          </cell>
          <cell r="E214">
            <v>10150</v>
          </cell>
          <cell r="F214">
            <v>50</v>
          </cell>
          <cell r="G214">
            <v>0.5</v>
          </cell>
          <cell r="H214">
            <v>112528776850</v>
          </cell>
        </row>
        <row r="215">
          <cell r="B215" t="str">
            <v>대성미생물</v>
          </cell>
          <cell r="C215" t="str">
            <v>KOSDAQ</v>
          </cell>
          <cell r="D215" t="str">
            <v>제약</v>
          </cell>
          <cell r="E215">
            <v>19950</v>
          </cell>
          <cell r="F215">
            <v>700</v>
          </cell>
          <cell r="G215">
            <v>3.64</v>
          </cell>
          <cell r="H215">
            <v>75810000000</v>
          </cell>
        </row>
        <row r="216">
          <cell r="B216" t="str">
            <v>대성엘텍</v>
          </cell>
          <cell r="C216" t="str">
            <v>KOSDAQ</v>
          </cell>
          <cell r="D216" t="str">
            <v>일반전기전자</v>
          </cell>
          <cell r="E216">
            <v>1285</v>
          </cell>
          <cell r="F216">
            <v>-35</v>
          </cell>
          <cell r="G216">
            <v>-2.65</v>
          </cell>
          <cell r="H216">
            <v>129516875755</v>
          </cell>
        </row>
        <row r="217">
          <cell r="B217" t="str">
            <v>대성창투</v>
          </cell>
          <cell r="C217" t="str">
            <v>KOSDAQ</v>
          </cell>
          <cell r="D217" t="str">
            <v>금융</v>
          </cell>
          <cell r="E217">
            <v>4270</v>
          </cell>
          <cell r="F217">
            <v>380</v>
          </cell>
          <cell r="G217">
            <v>9.77</v>
          </cell>
          <cell r="H217">
            <v>170800000000</v>
          </cell>
        </row>
        <row r="218">
          <cell r="B218" t="str">
            <v>대성파인텍</v>
          </cell>
          <cell r="C218" t="str">
            <v>KOSDAQ</v>
          </cell>
          <cell r="D218" t="str">
            <v>운송장비·부품</v>
          </cell>
          <cell r="E218">
            <v>2860</v>
          </cell>
          <cell r="F218">
            <v>105</v>
          </cell>
          <cell r="G218">
            <v>3.81</v>
          </cell>
          <cell r="H218">
            <v>89521663660</v>
          </cell>
        </row>
        <row r="219">
          <cell r="B219" t="str">
            <v>대신밸런스제7호스팩</v>
          </cell>
          <cell r="C219" t="str">
            <v>KOSDAQ</v>
          </cell>
          <cell r="D219" t="str">
            <v>금융</v>
          </cell>
          <cell r="E219">
            <v>2095</v>
          </cell>
          <cell r="F219">
            <v>-5</v>
          </cell>
          <cell r="G219">
            <v>-0.24</v>
          </cell>
          <cell r="H219">
            <v>10904475000</v>
          </cell>
        </row>
        <row r="220">
          <cell r="B220" t="str">
            <v>대신밸런스제8호스팩</v>
          </cell>
          <cell r="C220" t="str">
            <v>KOSDAQ</v>
          </cell>
          <cell r="D220" t="str">
            <v>금융</v>
          </cell>
          <cell r="E220">
            <v>2100</v>
          </cell>
          <cell r="F220">
            <v>10</v>
          </cell>
          <cell r="G220">
            <v>0.48</v>
          </cell>
          <cell r="H220">
            <v>11781000000</v>
          </cell>
        </row>
        <row r="221">
          <cell r="B221" t="str">
            <v>대신밸런스제9호스팩</v>
          </cell>
          <cell r="C221" t="str">
            <v>KOSDAQ</v>
          </cell>
          <cell r="D221" t="str">
            <v>금융</v>
          </cell>
          <cell r="E221">
            <v>2130</v>
          </cell>
          <cell r="F221">
            <v>25</v>
          </cell>
          <cell r="G221">
            <v>1.19</v>
          </cell>
          <cell r="H221">
            <v>8967300000</v>
          </cell>
        </row>
        <row r="222">
          <cell r="B222" t="str">
            <v>대신정보통신</v>
          </cell>
          <cell r="C222" t="str">
            <v>KOSDAQ</v>
          </cell>
          <cell r="D222" t="str">
            <v>컴퓨터서비스</v>
          </cell>
          <cell r="E222">
            <v>1950</v>
          </cell>
          <cell r="F222">
            <v>-10</v>
          </cell>
          <cell r="G222">
            <v>-0.51</v>
          </cell>
          <cell r="H222">
            <v>74936384250</v>
          </cell>
        </row>
        <row r="223">
          <cell r="B223" t="str">
            <v>대아티아이</v>
          </cell>
          <cell r="C223" t="str">
            <v>KOSDAQ</v>
          </cell>
          <cell r="D223" t="str">
            <v>일반전기전자</v>
          </cell>
          <cell r="E223">
            <v>5180</v>
          </cell>
          <cell r="F223">
            <v>0</v>
          </cell>
          <cell r="G223">
            <v>0</v>
          </cell>
          <cell r="H223">
            <v>368564883960</v>
          </cell>
        </row>
        <row r="224">
          <cell r="B224" t="str">
            <v>대양전기공업</v>
          </cell>
          <cell r="C224" t="str">
            <v>KOSDAQ</v>
          </cell>
          <cell r="D224" t="str">
            <v>운송장비·부품</v>
          </cell>
          <cell r="E224">
            <v>16450</v>
          </cell>
          <cell r="F224">
            <v>-400</v>
          </cell>
          <cell r="G224">
            <v>-2.37</v>
          </cell>
          <cell r="H224">
            <v>157382627850</v>
          </cell>
        </row>
        <row r="225">
          <cell r="B225" t="str">
            <v>대양제지</v>
          </cell>
          <cell r="C225" t="str">
            <v>KOSDAQ</v>
          </cell>
          <cell r="D225" t="str">
            <v>종이·목재</v>
          </cell>
          <cell r="E225">
            <v>3260</v>
          </cell>
          <cell r="F225">
            <v>0</v>
          </cell>
          <cell r="G225">
            <v>0</v>
          </cell>
          <cell r="H225">
            <v>87531000000</v>
          </cell>
        </row>
        <row r="226">
          <cell r="B226" t="str">
            <v>대원</v>
          </cell>
          <cell r="C226" t="str">
            <v>KOSDAQ</v>
          </cell>
          <cell r="D226" t="str">
            <v>건설</v>
          </cell>
          <cell r="E226">
            <v>9560</v>
          </cell>
          <cell r="F226">
            <v>-40</v>
          </cell>
          <cell r="G226">
            <v>-0.42</v>
          </cell>
          <cell r="H226">
            <v>115994644360</v>
          </cell>
        </row>
        <row r="227">
          <cell r="B227" t="str">
            <v>대원미디어</v>
          </cell>
          <cell r="C227" t="str">
            <v>KOSDAQ</v>
          </cell>
          <cell r="D227" t="str">
            <v>유통</v>
          </cell>
          <cell r="E227">
            <v>22550</v>
          </cell>
          <cell r="F227">
            <v>350</v>
          </cell>
          <cell r="G227">
            <v>1.58</v>
          </cell>
          <cell r="H227">
            <v>283655232300</v>
          </cell>
        </row>
        <row r="228">
          <cell r="B228" t="str">
            <v>대원산업</v>
          </cell>
          <cell r="C228" t="str">
            <v>KOSDAQ</v>
          </cell>
          <cell r="D228" t="str">
            <v>운송장비·부품</v>
          </cell>
          <cell r="E228">
            <v>7400</v>
          </cell>
          <cell r="F228">
            <v>-170</v>
          </cell>
          <cell r="G228">
            <v>-2.25</v>
          </cell>
          <cell r="H228">
            <v>148278240000</v>
          </cell>
        </row>
        <row r="229">
          <cell r="B229" t="str">
            <v>대유</v>
          </cell>
          <cell r="C229" t="str">
            <v>KOSDAQ</v>
          </cell>
          <cell r="D229" t="str">
            <v>화학</v>
          </cell>
          <cell r="E229">
            <v>14350</v>
          </cell>
          <cell r="F229">
            <v>-150</v>
          </cell>
          <cell r="G229">
            <v>-1.03</v>
          </cell>
          <cell r="H229">
            <v>135527140000</v>
          </cell>
        </row>
        <row r="230">
          <cell r="B230" t="str">
            <v>대유에이피</v>
          </cell>
          <cell r="C230" t="str">
            <v>KOSDAQ</v>
          </cell>
          <cell r="D230" t="str">
            <v>운송장비·부품</v>
          </cell>
          <cell r="E230">
            <v>7030</v>
          </cell>
          <cell r="F230">
            <v>30</v>
          </cell>
          <cell r="G230">
            <v>0.43</v>
          </cell>
          <cell r="H230">
            <v>76519954190</v>
          </cell>
        </row>
        <row r="231">
          <cell r="B231" t="str">
            <v>대정화금</v>
          </cell>
          <cell r="C231" t="str">
            <v>KOSDAQ</v>
          </cell>
          <cell r="D231" t="str">
            <v>화학</v>
          </cell>
          <cell r="E231">
            <v>25550</v>
          </cell>
          <cell r="F231">
            <v>-50</v>
          </cell>
          <cell r="G231">
            <v>-0.2</v>
          </cell>
          <cell r="H231">
            <v>183714490050</v>
          </cell>
        </row>
        <row r="232">
          <cell r="B232" t="str">
            <v>대주산업</v>
          </cell>
          <cell r="C232" t="str">
            <v>KOSDAQ</v>
          </cell>
          <cell r="D232" t="str">
            <v>음식료·담배</v>
          </cell>
          <cell r="E232">
            <v>2145</v>
          </cell>
          <cell r="F232">
            <v>0</v>
          </cell>
          <cell r="G232">
            <v>0</v>
          </cell>
          <cell r="H232">
            <v>75916590750</v>
          </cell>
        </row>
        <row r="233">
          <cell r="B233" t="str">
            <v>대주전자재료</v>
          </cell>
          <cell r="C233" t="str">
            <v>KOSDAQ</v>
          </cell>
          <cell r="D233" t="str">
            <v>IT부품</v>
          </cell>
          <cell r="E233">
            <v>41800</v>
          </cell>
          <cell r="F233">
            <v>350</v>
          </cell>
          <cell r="G233">
            <v>0.84</v>
          </cell>
          <cell r="H233">
            <v>643203519200</v>
          </cell>
        </row>
        <row r="234">
          <cell r="B234" t="str">
            <v>대창솔루션</v>
          </cell>
          <cell r="C234" t="str">
            <v>KOSDAQ</v>
          </cell>
          <cell r="D234" t="str">
            <v>금속</v>
          </cell>
          <cell r="E234">
            <v>471</v>
          </cell>
          <cell r="F234">
            <v>8</v>
          </cell>
          <cell r="G234">
            <v>1.73</v>
          </cell>
          <cell r="H234">
            <v>77131435239</v>
          </cell>
        </row>
        <row r="235">
          <cell r="B235" t="str">
            <v>대창스틸</v>
          </cell>
          <cell r="C235" t="str">
            <v>KOSDAQ</v>
          </cell>
          <cell r="D235" t="str">
            <v>금속</v>
          </cell>
          <cell r="E235">
            <v>2955</v>
          </cell>
          <cell r="F235">
            <v>35</v>
          </cell>
          <cell r="G235">
            <v>1.2</v>
          </cell>
          <cell r="H235">
            <v>59100000000</v>
          </cell>
        </row>
        <row r="236">
          <cell r="B236" t="str">
            <v>대한과학</v>
          </cell>
          <cell r="C236" t="str">
            <v>KOSDAQ</v>
          </cell>
          <cell r="D236" t="str">
            <v>유통</v>
          </cell>
          <cell r="E236">
            <v>12750</v>
          </cell>
          <cell r="F236">
            <v>100</v>
          </cell>
          <cell r="G236">
            <v>0.79</v>
          </cell>
          <cell r="H236">
            <v>95044747500</v>
          </cell>
        </row>
        <row r="237">
          <cell r="B237" t="str">
            <v>대한광통신</v>
          </cell>
          <cell r="C237" t="str">
            <v>KOSDAQ</v>
          </cell>
          <cell r="D237" t="str">
            <v>일반전기전자</v>
          </cell>
          <cell r="E237">
            <v>3315</v>
          </cell>
          <cell r="F237">
            <v>-5</v>
          </cell>
          <cell r="G237">
            <v>-0.15</v>
          </cell>
          <cell r="H237">
            <v>244453486875</v>
          </cell>
        </row>
        <row r="238">
          <cell r="B238" t="str">
            <v>대한그린파워</v>
          </cell>
          <cell r="C238" t="str">
            <v>KOSDAQ</v>
          </cell>
          <cell r="D238" t="str">
            <v>화학</v>
          </cell>
          <cell r="E238">
            <v>2550</v>
          </cell>
          <cell r="F238">
            <v>-10</v>
          </cell>
          <cell r="G238">
            <v>-0.39</v>
          </cell>
          <cell r="H238">
            <v>390881939250</v>
          </cell>
        </row>
        <row r="239">
          <cell r="B239" t="str">
            <v>대한뉴팜</v>
          </cell>
          <cell r="C239" t="str">
            <v>KOSDAQ</v>
          </cell>
          <cell r="D239" t="str">
            <v>제약</v>
          </cell>
          <cell r="E239">
            <v>11100</v>
          </cell>
          <cell r="F239">
            <v>-200</v>
          </cell>
          <cell r="G239">
            <v>-1.77</v>
          </cell>
          <cell r="H239">
            <v>159339612000</v>
          </cell>
        </row>
        <row r="240">
          <cell r="B240" t="str">
            <v>대한약품</v>
          </cell>
          <cell r="C240" t="str">
            <v>KOSDAQ</v>
          </cell>
          <cell r="D240" t="str">
            <v>제약</v>
          </cell>
          <cell r="E240">
            <v>37000</v>
          </cell>
          <cell r="F240">
            <v>600</v>
          </cell>
          <cell r="G240">
            <v>1.65</v>
          </cell>
          <cell r="H240">
            <v>222000000000</v>
          </cell>
        </row>
        <row r="241">
          <cell r="B241" t="str">
            <v>대호피앤씨</v>
          </cell>
          <cell r="C241" t="str">
            <v>KOSDAQ</v>
          </cell>
          <cell r="D241" t="str">
            <v>금속</v>
          </cell>
          <cell r="E241">
            <v>808</v>
          </cell>
          <cell r="F241">
            <v>-6</v>
          </cell>
          <cell r="G241">
            <v>-0.74</v>
          </cell>
          <cell r="H241">
            <v>59075163408</v>
          </cell>
        </row>
        <row r="242">
          <cell r="B242" t="str">
            <v>대호피앤씨우</v>
          </cell>
          <cell r="C242" t="str">
            <v>KOSDAQ</v>
          </cell>
          <cell r="D242" t="str">
            <v>금속</v>
          </cell>
          <cell r="E242">
            <v>1290</v>
          </cell>
          <cell r="F242">
            <v>0</v>
          </cell>
          <cell r="G242">
            <v>0</v>
          </cell>
          <cell r="H242">
            <v>5472781140</v>
          </cell>
        </row>
        <row r="243">
          <cell r="B243" t="str">
            <v>대화제약</v>
          </cell>
          <cell r="C243" t="str">
            <v>KOSDAQ</v>
          </cell>
          <cell r="D243" t="str">
            <v>제약</v>
          </cell>
          <cell r="E243">
            <v>12000</v>
          </cell>
          <cell r="F243">
            <v>200</v>
          </cell>
          <cell r="G243">
            <v>1.69</v>
          </cell>
          <cell r="H243">
            <v>223399800000</v>
          </cell>
        </row>
        <row r="244">
          <cell r="B244" t="str">
            <v>더네이쳐홀딩스</v>
          </cell>
          <cell r="C244" t="str">
            <v>KOSDAQ</v>
          </cell>
          <cell r="D244" t="str">
            <v>유통</v>
          </cell>
          <cell r="E244">
            <v>53300</v>
          </cell>
          <cell r="F244">
            <v>900</v>
          </cell>
          <cell r="G244">
            <v>1.72</v>
          </cell>
          <cell r="H244">
            <v>387615082400</v>
          </cell>
        </row>
        <row r="245">
          <cell r="B245" t="str">
            <v>더블유에스아이</v>
          </cell>
          <cell r="C245" t="str">
            <v>KOSDAQ</v>
          </cell>
          <cell r="D245" t="str">
            <v>유통</v>
          </cell>
          <cell r="E245">
            <v>2850</v>
          </cell>
          <cell r="F245">
            <v>55</v>
          </cell>
          <cell r="G245">
            <v>1.97</v>
          </cell>
          <cell r="H245">
            <v>83328194550</v>
          </cell>
        </row>
        <row r="246">
          <cell r="B246" t="str">
            <v>더블유에프엠</v>
          </cell>
          <cell r="C246" t="str">
            <v>KOSDAQ</v>
          </cell>
          <cell r="D246" t="str">
            <v>출판·매체복제</v>
          </cell>
          <cell r="E246">
            <v>1305</v>
          </cell>
          <cell r="F246">
            <v>0</v>
          </cell>
          <cell r="G246">
            <v>0</v>
          </cell>
          <cell r="H246">
            <v>47272202550</v>
          </cell>
        </row>
        <row r="247">
          <cell r="B247" t="str">
            <v>덕산네오룩스</v>
          </cell>
          <cell r="C247" t="str">
            <v>KOSDAQ</v>
          </cell>
          <cell r="D247" t="str">
            <v>반도체</v>
          </cell>
          <cell r="E247">
            <v>45700</v>
          </cell>
          <cell r="F247">
            <v>450</v>
          </cell>
          <cell r="G247">
            <v>0.99</v>
          </cell>
          <cell r="H247">
            <v>1097257548400</v>
          </cell>
        </row>
        <row r="248">
          <cell r="B248" t="str">
            <v>덕산테코피아</v>
          </cell>
          <cell r="C248" t="str">
            <v>KOSDAQ</v>
          </cell>
          <cell r="D248" t="str">
            <v>반도체</v>
          </cell>
          <cell r="E248">
            <v>20700</v>
          </cell>
          <cell r="F248">
            <v>850</v>
          </cell>
          <cell r="G248">
            <v>4.28</v>
          </cell>
          <cell r="H248">
            <v>380412759600</v>
          </cell>
        </row>
        <row r="249">
          <cell r="B249" t="str">
            <v>덕산하이메탈</v>
          </cell>
          <cell r="C249" t="str">
            <v>KOSDAQ</v>
          </cell>
          <cell r="D249" t="str">
            <v>일반전기전자</v>
          </cell>
          <cell r="E249">
            <v>11900</v>
          </cell>
          <cell r="F249">
            <v>-100</v>
          </cell>
          <cell r="G249">
            <v>-0.83</v>
          </cell>
          <cell r="H249">
            <v>270350161900</v>
          </cell>
        </row>
        <row r="250">
          <cell r="B250" t="str">
            <v>덕신하우징</v>
          </cell>
          <cell r="C250" t="str">
            <v>KOSDAQ</v>
          </cell>
          <cell r="D250" t="str">
            <v>금속</v>
          </cell>
          <cell r="E250">
            <v>1445</v>
          </cell>
          <cell r="F250">
            <v>-5</v>
          </cell>
          <cell r="G250">
            <v>-0.34</v>
          </cell>
          <cell r="H250">
            <v>66591517275</v>
          </cell>
        </row>
        <row r="251">
          <cell r="B251" t="str">
            <v>덕우전자</v>
          </cell>
          <cell r="C251" t="str">
            <v>KOSDAQ</v>
          </cell>
          <cell r="D251" t="str">
            <v>일반전기전자</v>
          </cell>
          <cell r="E251">
            <v>8440</v>
          </cell>
          <cell r="F251">
            <v>160</v>
          </cell>
          <cell r="G251">
            <v>1.93</v>
          </cell>
          <cell r="H251">
            <v>134451816400</v>
          </cell>
        </row>
        <row r="252">
          <cell r="B252" t="str">
            <v>데브시스터즈</v>
          </cell>
          <cell r="C252" t="str">
            <v>KOSDAQ</v>
          </cell>
          <cell r="D252" t="str">
            <v>디지털컨텐츠</v>
          </cell>
          <cell r="E252">
            <v>111900</v>
          </cell>
          <cell r="F252">
            <v>-3100</v>
          </cell>
          <cell r="G252">
            <v>-2.7</v>
          </cell>
          <cell r="H252">
            <v>1256007003000</v>
          </cell>
        </row>
        <row r="253">
          <cell r="B253" t="str">
            <v>데이타솔루션</v>
          </cell>
          <cell r="C253" t="str">
            <v>KOSDAQ</v>
          </cell>
          <cell r="D253" t="str">
            <v>정보기기</v>
          </cell>
          <cell r="E253">
            <v>5940</v>
          </cell>
          <cell r="F253">
            <v>180</v>
          </cell>
          <cell r="G253">
            <v>3.13</v>
          </cell>
          <cell r="H253">
            <v>94437565200</v>
          </cell>
        </row>
        <row r="254">
          <cell r="B254" t="str">
            <v>덱스터</v>
          </cell>
          <cell r="C254" t="str">
            <v>KOSDAQ</v>
          </cell>
          <cell r="D254" t="str">
            <v>오락·문화</v>
          </cell>
          <cell r="E254">
            <v>7950</v>
          </cell>
          <cell r="F254">
            <v>-70</v>
          </cell>
          <cell r="G254">
            <v>-0.87</v>
          </cell>
          <cell r="H254">
            <v>201517681200</v>
          </cell>
        </row>
        <row r="255">
          <cell r="B255" t="str">
            <v>덴티스</v>
          </cell>
          <cell r="C255" t="str">
            <v>KOSDAQ</v>
          </cell>
          <cell r="D255" t="str">
            <v>의료·정밀기기</v>
          </cell>
          <cell r="E255">
            <v>2030</v>
          </cell>
          <cell r="F255">
            <v>-80</v>
          </cell>
          <cell r="G255">
            <v>-3.79</v>
          </cell>
          <cell r="H255">
            <v>149792589590</v>
          </cell>
        </row>
        <row r="256">
          <cell r="B256" t="str">
            <v>도이치모터스</v>
          </cell>
          <cell r="C256" t="str">
            <v>KOSDAQ</v>
          </cell>
          <cell r="D256" t="str">
            <v>유통</v>
          </cell>
          <cell r="E256">
            <v>6990</v>
          </cell>
          <cell r="F256">
            <v>-80</v>
          </cell>
          <cell r="G256">
            <v>-1.1299999999999999</v>
          </cell>
          <cell r="H256">
            <v>203160281820</v>
          </cell>
        </row>
        <row r="257">
          <cell r="B257" t="str">
            <v>동구바이오제약</v>
          </cell>
          <cell r="C257" t="str">
            <v>KOSDAQ</v>
          </cell>
          <cell r="D257" t="str">
            <v>제약</v>
          </cell>
          <cell r="E257">
            <v>10500</v>
          </cell>
          <cell r="F257">
            <v>-500</v>
          </cell>
          <cell r="G257">
            <v>-4.55</v>
          </cell>
          <cell r="H257">
            <v>100842000000</v>
          </cell>
        </row>
        <row r="258">
          <cell r="B258" t="str">
            <v>동국S&amp;C</v>
          </cell>
          <cell r="C258" t="str">
            <v>KOSDAQ</v>
          </cell>
          <cell r="D258" t="str">
            <v>금속</v>
          </cell>
          <cell r="E258">
            <v>6590</v>
          </cell>
          <cell r="F258">
            <v>-190</v>
          </cell>
          <cell r="G258">
            <v>-2.8</v>
          </cell>
          <cell r="H258">
            <v>376572370000</v>
          </cell>
        </row>
        <row r="259">
          <cell r="B259" t="str">
            <v>동국산업</v>
          </cell>
          <cell r="C259" t="str">
            <v>KOSDAQ</v>
          </cell>
          <cell r="D259" t="str">
            <v>금속</v>
          </cell>
          <cell r="E259">
            <v>3600</v>
          </cell>
          <cell r="F259">
            <v>0</v>
          </cell>
          <cell r="G259">
            <v>0</v>
          </cell>
          <cell r="H259">
            <v>195280135200</v>
          </cell>
        </row>
        <row r="260">
          <cell r="B260" t="str">
            <v>동국알앤에스</v>
          </cell>
          <cell r="C260" t="str">
            <v>KOSDAQ</v>
          </cell>
          <cell r="D260" t="str">
            <v>비금속</v>
          </cell>
          <cell r="E260">
            <v>5790</v>
          </cell>
          <cell r="F260">
            <v>80</v>
          </cell>
          <cell r="G260">
            <v>1.4</v>
          </cell>
          <cell r="H260">
            <v>106536000000</v>
          </cell>
        </row>
        <row r="261">
          <cell r="B261" t="str">
            <v>동국제약</v>
          </cell>
          <cell r="C261" t="str">
            <v>KOSDAQ</v>
          </cell>
          <cell r="D261" t="str">
            <v>제약</v>
          </cell>
          <cell r="E261">
            <v>28150</v>
          </cell>
          <cell r="F261">
            <v>150</v>
          </cell>
          <cell r="G261">
            <v>0.54</v>
          </cell>
          <cell r="H261">
            <v>1251549000000</v>
          </cell>
        </row>
        <row r="262">
          <cell r="B262" t="str">
            <v>동방선기</v>
          </cell>
          <cell r="C262" t="str">
            <v>KOSDAQ</v>
          </cell>
          <cell r="D262" t="str">
            <v>운송장비·부품</v>
          </cell>
          <cell r="E262">
            <v>1810</v>
          </cell>
          <cell r="F262">
            <v>10</v>
          </cell>
          <cell r="G262">
            <v>0.56000000000000005</v>
          </cell>
          <cell r="H262">
            <v>24509213620</v>
          </cell>
        </row>
        <row r="263">
          <cell r="B263" t="str">
            <v>동성화인텍</v>
          </cell>
          <cell r="C263" t="str">
            <v>KOSDAQ</v>
          </cell>
          <cell r="D263" t="str">
            <v>화학</v>
          </cell>
          <cell r="E263">
            <v>13550</v>
          </cell>
          <cell r="F263">
            <v>-300</v>
          </cell>
          <cell r="G263">
            <v>-2.17</v>
          </cell>
          <cell r="H263">
            <v>372537372150</v>
          </cell>
        </row>
        <row r="264">
          <cell r="B264" t="str">
            <v>동신건설</v>
          </cell>
          <cell r="C264" t="str">
            <v>KOSDAQ</v>
          </cell>
          <cell r="D264" t="str">
            <v>건설</v>
          </cell>
          <cell r="E264">
            <v>43100</v>
          </cell>
          <cell r="F264">
            <v>950</v>
          </cell>
          <cell r="G264">
            <v>2.25</v>
          </cell>
          <cell r="H264">
            <v>362040000000</v>
          </cell>
        </row>
        <row r="265">
          <cell r="B265" t="str">
            <v>동아엘텍</v>
          </cell>
          <cell r="C265" t="str">
            <v>KOSDAQ</v>
          </cell>
          <cell r="D265" t="str">
            <v>기계·장비</v>
          </cell>
          <cell r="E265">
            <v>9150</v>
          </cell>
          <cell r="F265">
            <v>-20</v>
          </cell>
          <cell r="G265">
            <v>-0.22</v>
          </cell>
          <cell r="H265">
            <v>97565882700</v>
          </cell>
        </row>
        <row r="266">
          <cell r="B266" t="str">
            <v>동아화성</v>
          </cell>
          <cell r="C266" t="str">
            <v>KOSDAQ</v>
          </cell>
          <cell r="D266" t="str">
            <v>화학</v>
          </cell>
          <cell r="E266">
            <v>12000</v>
          </cell>
          <cell r="F266">
            <v>-100</v>
          </cell>
          <cell r="G266">
            <v>-0.83</v>
          </cell>
          <cell r="H266">
            <v>189600000000</v>
          </cell>
        </row>
        <row r="267">
          <cell r="B267" t="str">
            <v>동양에스텍</v>
          </cell>
          <cell r="C267" t="str">
            <v>KOSDAQ</v>
          </cell>
          <cell r="D267" t="str">
            <v>금속</v>
          </cell>
          <cell r="E267">
            <v>2485</v>
          </cell>
          <cell r="F267">
            <v>-15</v>
          </cell>
          <cell r="G267">
            <v>-0.6</v>
          </cell>
          <cell r="H267">
            <v>48954500000</v>
          </cell>
        </row>
        <row r="268">
          <cell r="B268" t="str">
            <v>동양이엔피</v>
          </cell>
          <cell r="C268" t="str">
            <v>KOSDAQ</v>
          </cell>
          <cell r="D268" t="str">
            <v>IT부품</v>
          </cell>
          <cell r="E268">
            <v>17200</v>
          </cell>
          <cell r="F268">
            <v>-250</v>
          </cell>
          <cell r="G268">
            <v>-1.43</v>
          </cell>
          <cell r="H268">
            <v>135192000000</v>
          </cell>
        </row>
        <row r="269">
          <cell r="B269" t="str">
            <v>동양파일</v>
          </cell>
          <cell r="C269" t="str">
            <v>KOSDAQ</v>
          </cell>
          <cell r="D269" t="str">
            <v>비금속</v>
          </cell>
          <cell r="E269">
            <v>6620</v>
          </cell>
          <cell r="F269">
            <v>-480</v>
          </cell>
          <cell r="G269">
            <v>-6.76</v>
          </cell>
          <cell r="H269">
            <v>132400000000</v>
          </cell>
        </row>
        <row r="270">
          <cell r="B270" t="str">
            <v>동우팜투테이블</v>
          </cell>
          <cell r="C270" t="str">
            <v>KOSDAQ</v>
          </cell>
          <cell r="D270" t="str">
            <v>음식료·담배</v>
          </cell>
          <cell r="E270">
            <v>3485</v>
          </cell>
          <cell r="F270">
            <v>60</v>
          </cell>
          <cell r="G270">
            <v>1.75</v>
          </cell>
          <cell r="H270">
            <v>90023697540</v>
          </cell>
        </row>
        <row r="271">
          <cell r="B271" t="str">
            <v>동운아나텍</v>
          </cell>
          <cell r="C271" t="str">
            <v>KOSDAQ</v>
          </cell>
          <cell r="D271" t="str">
            <v>반도체</v>
          </cell>
          <cell r="E271">
            <v>11100</v>
          </cell>
          <cell r="F271">
            <v>50</v>
          </cell>
          <cell r="G271">
            <v>0.45</v>
          </cell>
          <cell r="H271">
            <v>179399820600</v>
          </cell>
        </row>
        <row r="272">
          <cell r="B272" t="str">
            <v>동원개발</v>
          </cell>
          <cell r="C272" t="str">
            <v>KOSDAQ</v>
          </cell>
          <cell r="D272" t="str">
            <v>건설</v>
          </cell>
          <cell r="E272">
            <v>5380</v>
          </cell>
          <cell r="F272">
            <v>-20</v>
          </cell>
          <cell r="G272">
            <v>-0.37</v>
          </cell>
          <cell r="H272">
            <v>488547578000</v>
          </cell>
        </row>
        <row r="273">
          <cell r="B273" t="str">
            <v>동일금속</v>
          </cell>
          <cell r="C273" t="str">
            <v>KOSDAQ</v>
          </cell>
          <cell r="D273" t="str">
            <v>금속</v>
          </cell>
          <cell r="E273">
            <v>12400</v>
          </cell>
          <cell r="F273">
            <v>100</v>
          </cell>
          <cell r="G273">
            <v>0.81</v>
          </cell>
          <cell r="H273">
            <v>86800000000</v>
          </cell>
        </row>
        <row r="274">
          <cell r="B274" t="str">
            <v>동일기연</v>
          </cell>
          <cell r="C274" t="str">
            <v>KOSDAQ</v>
          </cell>
          <cell r="D274" t="str">
            <v>IT부품</v>
          </cell>
          <cell r="E274">
            <v>13700</v>
          </cell>
          <cell r="F274">
            <v>300</v>
          </cell>
          <cell r="G274">
            <v>2.2400000000000002</v>
          </cell>
          <cell r="H274">
            <v>46680133300</v>
          </cell>
        </row>
        <row r="275">
          <cell r="B275" t="str">
            <v>동일철강</v>
          </cell>
          <cell r="C275" t="str">
            <v>KOSDAQ</v>
          </cell>
          <cell r="D275" t="str">
            <v>금속</v>
          </cell>
          <cell r="E275">
            <v>5620</v>
          </cell>
          <cell r="F275">
            <v>200</v>
          </cell>
          <cell r="G275">
            <v>3.69</v>
          </cell>
          <cell r="H275">
            <v>41279377700</v>
          </cell>
        </row>
        <row r="276">
          <cell r="B276" t="str">
            <v>동진쎄미켐</v>
          </cell>
          <cell r="C276" t="str">
            <v>KOSDAQ</v>
          </cell>
          <cell r="D276" t="str">
            <v>반도체</v>
          </cell>
          <cell r="E276">
            <v>33700</v>
          </cell>
          <cell r="F276">
            <v>1100</v>
          </cell>
          <cell r="G276">
            <v>3.37</v>
          </cell>
          <cell r="H276">
            <v>1732668447800</v>
          </cell>
        </row>
        <row r="277">
          <cell r="B277" t="str">
            <v>동화기업</v>
          </cell>
          <cell r="C277" t="str">
            <v>KOSDAQ</v>
          </cell>
          <cell r="D277" t="str">
            <v>종이·목재</v>
          </cell>
          <cell r="E277">
            <v>52500</v>
          </cell>
          <cell r="F277">
            <v>3350</v>
          </cell>
          <cell r="G277">
            <v>6.82</v>
          </cell>
          <cell r="H277">
            <v>1060561792500</v>
          </cell>
        </row>
        <row r="278">
          <cell r="B278" t="str">
            <v>듀오백</v>
          </cell>
          <cell r="C278" t="str">
            <v>KOSDAQ</v>
          </cell>
          <cell r="D278" t="str">
            <v>기타제조</v>
          </cell>
          <cell r="E278">
            <v>3980</v>
          </cell>
          <cell r="F278">
            <v>-75</v>
          </cell>
          <cell r="G278">
            <v>-1.85</v>
          </cell>
          <cell r="H278">
            <v>47632799200</v>
          </cell>
        </row>
        <row r="279">
          <cell r="B279" t="str">
            <v>드래곤플라이</v>
          </cell>
          <cell r="C279" t="str">
            <v>KOSDAQ</v>
          </cell>
          <cell r="D279" t="str">
            <v>디지털컨텐츠</v>
          </cell>
          <cell r="E279">
            <v>2200</v>
          </cell>
          <cell r="F279">
            <v>-25</v>
          </cell>
          <cell r="G279">
            <v>-1.1200000000000001</v>
          </cell>
          <cell r="H279">
            <v>37636264600</v>
          </cell>
        </row>
        <row r="280">
          <cell r="B280" t="str">
            <v>드림시큐리티</v>
          </cell>
          <cell r="C280" t="str">
            <v>KOSDAQ</v>
          </cell>
          <cell r="D280" t="str">
            <v>출판·매체복제</v>
          </cell>
          <cell r="E280">
            <v>4400</v>
          </cell>
          <cell r="F280">
            <v>100</v>
          </cell>
          <cell r="G280">
            <v>2.33</v>
          </cell>
          <cell r="H280">
            <v>222665317600</v>
          </cell>
        </row>
        <row r="281">
          <cell r="B281" t="str">
            <v>드림씨아이에스</v>
          </cell>
          <cell r="C281" t="str">
            <v>KOSDAQ</v>
          </cell>
          <cell r="D281" t="str">
            <v>기타서비스</v>
          </cell>
          <cell r="E281">
            <v>17800</v>
          </cell>
          <cell r="F281">
            <v>0</v>
          </cell>
          <cell r="G281">
            <v>0</v>
          </cell>
          <cell r="H281">
            <v>99608266000</v>
          </cell>
        </row>
        <row r="282">
          <cell r="B282" t="str">
            <v>드림어스컴퍼니</v>
          </cell>
          <cell r="C282" t="str">
            <v>KOSDAQ</v>
          </cell>
          <cell r="D282" t="str">
            <v>디지털컨텐츠</v>
          </cell>
          <cell r="E282">
            <v>6240</v>
          </cell>
          <cell r="F282">
            <v>-260</v>
          </cell>
          <cell r="G282">
            <v>-4</v>
          </cell>
          <cell r="H282">
            <v>354805445280</v>
          </cell>
        </row>
        <row r="283">
          <cell r="B283" t="str">
            <v>디딤</v>
          </cell>
          <cell r="C283" t="str">
            <v>KOSDAQ</v>
          </cell>
          <cell r="D283" t="str">
            <v>숙박·음식</v>
          </cell>
          <cell r="E283">
            <v>2100</v>
          </cell>
          <cell r="F283">
            <v>-30</v>
          </cell>
          <cell r="G283">
            <v>-1.41</v>
          </cell>
          <cell r="H283">
            <v>77803903800</v>
          </cell>
        </row>
        <row r="284">
          <cell r="B284" t="str">
            <v>디바이스이엔지</v>
          </cell>
          <cell r="C284" t="str">
            <v>KOSDAQ</v>
          </cell>
          <cell r="D284" t="str">
            <v>반도체</v>
          </cell>
          <cell r="E284">
            <v>39650</v>
          </cell>
          <cell r="F284">
            <v>1800</v>
          </cell>
          <cell r="G284">
            <v>4.76</v>
          </cell>
          <cell r="H284">
            <v>279001546850</v>
          </cell>
        </row>
        <row r="285">
          <cell r="B285" t="str">
            <v>디스플레이텍</v>
          </cell>
          <cell r="C285" t="str">
            <v>KOSDAQ</v>
          </cell>
          <cell r="D285" t="str">
            <v>IT부품</v>
          </cell>
          <cell r="E285">
            <v>5100</v>
          </cell>
          <cell r="F285">
            <v>205</v>
          </cell>
          <cell r="G285">
            <v>4.1900000000000004</v>
          </cell>
          <cell r="H285">
            <v>95328781800</v>
          </cell>
        </row>
        <row r="286">
          <cell r="B286" t="str">
            <v>디아이티</v>
          </cell>
          <cell r="C286" t="str">
            <v>KOSDAQ</v>
          </cell>
          <cell r="D286" t="str">
            <v>IT부품</v>
          </cell>
          <cell r="E286">
            <v>9230</v>
          </cell>
          <cell r="F286">
            <v>0</v>
          </cell>
          <cell r="G286">
            <v>0</v>
          </cell>
          <cell r="H286">
            <v>174447000000</v>
          </cell>
        </row>
        <row r="287">
          <cell r="B287" t="str">
            <v>디알젬</v>
          </cell>
          <cell r="C287" t="str">
            <v>KOSDAQ</v>
          </cell>
          <cell r="D287" t="str">
            <v>의료·정밀기기</v>
          </cell>
          <cell r="E287">
            <v>13450</v>
          </cell>
          <cell r="F287">
            <v>500</v>
          </cell>
          <cell r="G287">
            <v>3.86</v>
          </cell>
          <cell r="H287">
            <v>152329454500</v>
          </cell>
        </row>
        <row r="288">
          <cell r="B288" t="str">
            <v>디알텍</v>
          </cell>
          <cell r="C288" t="str">
            <v>KOSDAQ</v>
          </cell>
          <cell r="D288" t="str">
            <v>의료·정밀기기</v>
          </cell>
          <cell r="E288">
            <v>1570</v>
          </cell>
          <cell r="F288">
            <v>30</v>
          </cell>
          <cell r="G288">
            <v>1.95</v>
          </cell>
          <cell r="H288">
            <v>81298278510</v>
          </cell>
        </row>
        <row r="289">
          <cell r="B289" t="str">
            <v>디앤씨미디어</v>
          </cell>
          <cell r="C289" t="str">
            <v>KOSDAQ</v>
          </cell>
          <cell r="D289" t="str">
            <v>디지털컨텐츠</v>
          </cell>
          <cell r="E289">
            <v>37150</v>
          </cell>
          <cell r="F289">
            <v>200</v>
          </cell>
          <cell r="G289">
            <v>0.54</v>
          </cell>
          <cell r="H289">
            <v>456020373650</v>
          </cell>
        </row>
        <row r="290">
          <cell r="B290" t="str">
            <v>디에스케이</v>
          </cell>
          <cell r="C290" t="str">
            <v>KOSDAQ</v>
          </cell>
          <cell r="D290" t="str">
            <v>기계·장비</v>
          </cell>
          <cell r="E290">
            <v>6470</v>
          </cell>
          <cell r="F290">
            <v>-40</v>
          </cell>
          <cell r="G290">
            <v>-0.61</v>
          </cell>
          <cell r="H290">
            <v>131695316610</v>
          </cell>
        </row>
        <row r="291">
          <cell r="B291" t="str">
            <v>디에스티</v>
          </cell>
          <cell r="C291" t="str">
            <v>KOSDAQ</v>
          </cell>
          <cell r="D291" t="str">
            <v>기계·장비</v>
          </cell>
          <cell r="E291">
            <v>370</v>
          </cell>
          <cell r="F291">
            <v>0</v>
          </cell>
          <cell r="G291">
            <v>0</v>
          </cell>
          <cell r="H291">
            <v>24761692410</v>
          </cell>
        </row>
        <row r="292">
          <cell r="B292" t="str">
            <v>디에이치피코리아</v>
          </cell>
          <cell r="C292" t="str">
            <v>KOSDAQ</v>
          </cell>
          <cell r="D292" t="str">
            <v>제약</v>
          </cell>
          <cell r="E292">
            <v>8000</v>
          </cell>
          <cell r="F292">
            <v>60</v>
          </cell>
          <cell r="G292">
            <v>0.76</v>
          </cell>
          <cell r="H292">
            <v>132518376000</v>
          </cell>
        </row>
        <row r="293">
          <cell r="B293" t="str">
            <v>디에이테크놀로지</v>
          </cell>
          <cell r="C293" t="str">
            <v>KOSDAQ</v>
          </cell>
          <cell r="D293" t="str">
            <v>기계·장비</v>
          </cell>
          <cell r="E293">
            <v>6080</v>
          </cell>
          <cell r="F293">
            <v>20</v>
          </cell>
          <cell r="G293">
            <v>0.33</v>
          </cell>
          <cell r="H293">
            <v>143311655680</v>
          </cell>
        </row>
        <row r="294">
          <cell r="B294" t="str">
            <v>디에이피</v>
          </cell>
          <cell r="C294" t="str">
            <v>KOSDAQ</v>
          </cell>
          <cell r="D294" t="str">
            <v>IT부품</v>
          </cell>
          <cell r="E294">
            <v>4480</v>
          </cell>
          <cell r="F294">
            <v>-60</v>
          </cell>
          <cell r="G294">
            <v>-1.32</v>
          </cell>
          <cell r="H294">
            <v>101895373440</v>
          </cell>
        </row>
        <row r="295">
          <cell r="B295" t="str">
            <v>디엔에이링크</v>
          </cell>
          <cell r="C295" t="str">
            <v>KOSDAQ</v>
          </cell>
          <cell r="D295" t="str">
            <v>기타서비스</v>
          </cell>
          <cell r="E295">
            <v>4340</v>
          </cell>
          <cell r="F295">
            <v>-190</v>
          </cell>
          <cell r="G295">
            <v>-4.1900000000000004</v>
          </cell>
          <cell r="H295">
            <v>71148623280</v>
          </cell>
        </row>
        <row r="296">
          <cell r="B296" t="str">
            <v>디엔에프</v>
          </cell>
          <cell r="C296" t="str">
            <v>KOSDAQ</v>
          </cell>
          <cell r="D296" t="str">
            <v>화학</v>
          </cell>
          <cell r="E296">
            <v>22700</v>
          </cell>
          <cell r="F296">
            <v>500</v>
          </cell>
          <cell r="G296">
            <v>2.25</v>
          </cell>
          <cell r="H296">
            <v>244293495600</v>
          </cell>
        </row>
        <row r="297">
          <cell r="B297" t="str">
            <v>디엠티</v>
          </cell>
          <cell r="C297" t="str">
            <v>KOSDAQ</v>
          </cell>
          <cell r="D297" t="str">
            <v>통신장비</v>
          </cell>
          <cell r="E297">
            <v>2910</v>
          </cell>
          <cell r="F297">
            <v>-10</v>
          </cell>
          <cell r="G297">
            <v>-0.34</v>
          </cell>
          <cell r="H297">
            <v>32737500000</v>
          </cell>
        </row>
        <row r="298">
          <cell r="B298" t="str">
            <v>디오</v>
          </cell>
          <cell r="C298" t="str">
            <v>KOSDAQ</v>
          </cell>
          <cell r="D298" t="str">
            <v>의료·정밀기기</v>
          </cell>
          <cell r="E298">
            <v>38400</v>
          </cell>
          <cell r="F298">
            <v>1050</v>
          </cell>
          <cell r="G298">
            <v>2.81</v>
          </cell>
          <cell r="H298">
            <v>596106316800</v>
          </cell>
        </row>
        <row r="299">
          <cell r="B299" t="str">
            <v>디와이피엔에프</v>
          </cell>
          <cell r="C299" t="str">
            <v>KOSDAQ</v>
          </cell>
          <cell r="D299" t="str">
            <v>기계·장비</v>
          </cell>
          <cell r="E299">
            <v>28600</v>
          </cell>
          <cell r="F299">
            <v>50</v>
          </cell>
          <cell r="G299">
            <v>0.18</v>
          </cell>
          <cell r="H299">
            <v>306409675000</v>
          </cell>
        </row>
        <row r="300">
          <cell r="B300" t="str">
            <v>디이엔티</v>
          </cell>
          <cell r="C300" t="str">
            <v>KOSDAQ</v>
          </cell>
          <cell r="D300" t="str">
            <v>기계·장비</v>
          </cell>
          <cell r="E300">
            <v>8210</v>
          </cell>
          <cell r="F300">
            <v>20</v>
          </cell>
          <cell r="G300">
            <v>0.24</v>
          </cell>
          <cell r="H300">
            <v>107032612390</v>
          </cell>
        </row>
        <row r="301">
          <cell r="B301" t="str">
            <v>디자인</v>
          </cell>
          <cell r="C301" t="str">
            <v>KOSDAQ</v>
          </cell>
          <cell r="D301" t="str">
            <v>일반전기전자</v>
          </cell>
          <cell r="E301">
            <v>9210</v>
          </cell>
          <cell r="F301">
            <v>20</v>
          </cell>
          <cell r="G301">
            <v>0.22</v>
          </cell>
          <cell r="H301">
            <v>31364019510</v>
          </cell>
        </row>
        <row r="302">
          <cell r="B302" t="str">
            <v>디젠스</v>
          </cell>
          <cell r="C302" t="str">
            <v>KOSDAQ</v>
          </cell>
          <cell r="D302" t="str">
            <v>운송장비·부품</v>
          </cell>
          <cell r="E302">
            <v>901</v>
          </cell>
          <cell r="F302">
            <v>1</v>
          </cell>
          <cell r="G302">
            <v>0.11</v>
          </cell>
          <cell r="H302">
            <v>29397873951</v>
          </cell>
        </row>
        <row r="303">
          <cell r="B303" t="str">
            <v>디지아이</v>
          </cell>
          <cell r="C303" t="str">
            <v>KOSDAQ</v>
          </cell>
          <cell r="D303" t="str">
            <v>정보기기</v>
          </cell>
          <cell r="E303">
            <v>3200</v>
          </cell>
          <cell r="F303">
            <v>10</v>
          </cell>
          <cell r="G303">
            <v>0.31</v>
          </cell>
          <cell r="H303">
            <v>28800000000</v>
          </cell>
        </row>
        <row r="304">
          <cell r="B304" t="str">
            <v>디지캡</v>
          </cell>
          <cell r="C304" t="str">
            <v>KOSDAQ</v>
          </cell>
          <cell r="D304" t="str">
            <v>출판·매체복제</v>
          </cell>
          <cell r="E304">
            <v>5990</v>
          </cell>
          <cell r="F304">
            <v>130</v>
          </cell>
          <cell r="G304">
            <v>2.2200000000000002</v>
          </cell>
          <cell r="H304">
            <v>44381844770</v>
          </cell>
        </row>
        <row r="305">
          <cell r="B305" t="str">
            <v>디지탈옵틱</v>
          </cell>
          <cell r="C305" t="str">
            <v>KOSDAQ</v>
          </cell>
          <cell r="D305" t="str">
            <v>의료·정밀기기</v>
          </cell>
          <cell r="E305">
            <v>514</v>
          </cell>
          <cell r="F305">
            <v>-25</v>
          </cell>
          <cell r="G305">
            <v>-4.6399999999999997</v>
          </cell>
          <cell r="H305">
            <v>65235718360</v>
          </cell>
        </row>
        <row r="306">
          <cell r="B306" t="str">
            <v>디지털대성</v>
          </cell>
          <cell r="C306" t="str">
            <v>KOSDAQ</v>
          </cell>
          <cell r="D306" t="str">
            <v>기타서비스</v>
          </cell>
          <cell r="E306">
            <v>8030</v>
          </cell>
          <cell r="F306">
            <v>-160</v>
          </cell>
          <cell r="G306">
            <v>-1.95</v>
          </cell>
          <cell r="H306">
            <v>238145621670</v>
          </cell>
        </row>
        <row r="307">
          <cell r="B307" t="str">
            <v>디지틀조선</v>
          </cell>
          <cell r="C307" t="str">
            <v>KOSDAQ</v>
          </cell>
          <cell r="D307" t="str">
            <v>디지털컨텐츠</v>
          </cell>
          <cell r="E307">
            <v>3205</v>
          </cell>
          <cell r="F307">
            <v>10</v>
          </cell>
          <cell r="G307">
            <v>0.31</v>
          </cell>
          <cell r="H307">
            <v>118954430735</v>
          </cell>
        </row>
        <row r="308">
          <cell r="B308" t="str">
            <v>디케이락</v>
          </cell>
          <cell r="C308" t="str">
            <v>KOSDAQ</v>
          </cell>
          <cell r="D308" t="str">
            <v>기계·장비</v>
          </cell>
          <cell r="E308">
            <v>12850</v>
          </cell>
          <cell r="F308">
            <v>-200</v>
          </cell>
          <cell r="G308">
            <v>-1.53</v>
          </cell>
          <cell r="H308">
            <v>108581369200</v>
          </cell>
        </row>
        <row r="309">
          <cell r="B309" t="str">
            <v>디케이앤디</v>
          </cell>
          <cell r="C309" t="str">
            <v>KOSDAQ</v>
          </cell>
          <cell r="D309" t="str">
            <v>화학</v>
          </cell>
          <cell r="E309">
            <v>9150</v>
          </cell>
          <cell r="F309">
            <v>0</v>
          </cell>
          <cell r="G309">
            <v>0</v>
          </cell>
          <cell r="H309">
            <v>71033298300</v>
          </cell>
        </row>
        <row r="310">
          <cell r="B310" t="str">
            <v>디케이티</v>
          </cell>
          <cell r="C310" t="str">
            <v>KOSDAQ</v>
          </cell>
          <cell r="D310" t="str">
            <v>IT부품</v>
          </cell>
          <cell r="E310">
            <v>19000</v>
          </cell>
          <cell r="F310">
            <v>100</v>
          </cell>
          <cell r="G310">
            <v>0.53</v>
          </cell>
          <cell r="H310">
            <v>156395327000</v>
          </cell>
        </row>
        <row r="311">
          <cell r="B311" t="str">
            <v>디티앤씨</v>
          </cell>
          <cell r="C311" t="str">
            <v>KOSDAQ</v>
          </cell>
          <cell r="D311" t="str">
            <v>기타서비스</v>
          </cell>
          <cell r="E311">
            <v>7160</v>
          </cell>
          <cell r="F311">
            <v>20</v>
          </cell>
          <cell r="G311">
            <v>0.28000000000000003</v>
          </cell>
          <cell r="H311">
            <v>80491416880</v>
          </cell>
        </row>
        <row r="312">
          <cell r="B312" t="str">
            <v>딜리</v>
          </cell>
          <cell r="C312" t="str">
            <v>KOSDAQ</v>
          </cell>
          <cell r="D312" t="str">
            <v>정보기기</v>
          </cell>
          <cell r="E312">
            <v>1795</v>
          </cell>
          <cell r="F312">
            <v>0</v>
          </cell>
          <cell r="G312">
            <v>0</v>
          </cell>
          <cell r="H312">
            <v>52683250000</v>
          </cell>
        </row>
        <row r="313">
          <cell r="B313" t="str">
            <v>라닉스</v>
          </cell>
          <cell r="C313" t="str">
            <v>KOSDAQ</v>
          </cell>
          <cell r="D313" t="str">
            <v>일반전기전자</v>
          </cell>
          <cell r="E313">
            <v>13100</v>
          </cell>
          <cell r="F313">
            <v>850</v>
          </cell>
          <cell r="G313">
            <v>6.94</v>
          </cell>
          <cell r="H313">
            <v>125701050000</v>
          </cell>
        </row>
        <row r="314">
          <cell r="B314" t="str">
            <v>라온시큐어</v>
          </cell>
          <cell r="C314" t="str">
            <v>KOSDAQ</v>
          </cell>
          <cell r="D314" t="str">
            <v>소프트웨어</v>
          </cell>
          <cell r="E314">
            <v>4710</v>
          </cell>
          <cell r="F314">
            <v>770</v>
          </cell>
          <cell r="G314">
            <v>19.54</v>
          </cell>
          <cell r="H314">
            <v>178621517190</v>
          </cell>
        </row>
        <row r="315">
          <cell r="B315" t="str">
            <v>라온피플</v>
          </cell>
          <cell r="C315" t="str">
            <v>KOSDAQ</v>
          </cell>
          <cell r="D315" t="str">
            <v>IT부품</v>
          </cell>
          <cell r="E315">
            <v>24750</v>
          </cell>
          <cell r="F315">
            <v>-800</v>
          </cell>
          <cell r="G315">
            <v>-3.13</v>
          </cell>
          <cell r="H315">
            <v>259812036000</v>
          </cell>
        </row>
        <row r="316">
          <cell r="B316" t="str">
            <v>라이브플렉스</v>
          </cell>
          <cell r="C316" t="str">
            <v>KOSDAQ</v>
          </cell>
          <cell r="D316" t="str">
            <v>유통</v>
          </cell>
          <cell r="E316">
            <v>5020</v>
          </cell>
          <cell r="F316">
            <v>-100</v>
          </cell>
          <cell r="G316">
            <v>-1.95</v>
          </cell>
          <cell r="H316">
            <v>68091711720</v>
          </cell>
        </row>
        <row r="317">
          <cell r="B317" t="str">
            <v>라이온켐텍</v>
          </cell>
          <cell r="C317" t="str">
            <v>KOSDAQ</v>
          </cell>
          <cell r="D317" t="str">
            <v>화학</v>
          </cell>
          <cell r="E317">
            <v>8320</v>
          </cell>
          <cell r="F317">
            <v>-170</v>
          </cell>
          <cell r="G317">
            <v>-2</v>
          </cell>
          <cell r="H317">
            <v>157194552320</v>
          </cell>
        </row>
        <row r="318">
          <cell r="B318" t="str">
            <v>라이트론</v>
          </cell>
          <cell r="C318" t="str">
            <v>KOSDAQ</v>
          </cell>
          <cell r="D318" t="str">
            <v>통신장비</v>
          </cell>
          <cell r="E318">
            <v>5420</v>
          </cell>
          <cell r="F318">
            <v>0</v>
          </cell>
          <cell r="G318">
            <v>0</v>
          </cell>
          <cell r="H318">
            <v>125605134180</v>
          </cell>
        </row>
        <row r="319">
          <cell r="B319" t="str">
            <v>라이프시맨틱스</v>
          </cell>
          <cell r="C319" t="str">
            <v>KOSDAQ</v>
          </cell>
          <cell r="D319" t="str">
            <v>소프트웨어</v>
          </cell>
          <cell r="E319">
            <v>13650</v>
          </cell>
          <cell r="F319">
            <v>-400</v>
          </cell>
          <cell r="G319">
            <v>-2.85</v>
          </cell>
          <cell r="H319">
            <v>133454917050</v>
          </cell>
        </row>
        <row r="320">
          <cell r="B320" t="str">
            <v>라파스</v>
          </cell>
          <cell r="C320" t="str">
            <v>KOSDAQ</v>
          </cell>
          <cell r="D320" t="str">
            <v>화학</v>
          </cell>
          <cell r="E320">
            <v>28400</v>
          </cell>
          <cell r="F320">
            <v>1750</v>
          </cell>
          <cell r="G320">
            <v>6.57</v>
          </cell>
          <cell r="H320">
            <v>239438014400</v>
          </cell>
        </row>
        <row r="321">
          <cell r="B321" t="str">
            <v>램테크놀러지</v>
          </cell>
          <cell r="C321" t="str">
            <v>KOSDAQ</v>
          </cell>
          <cell r="D321" t="str">
            <v>반도체</v>
          </cell>
          <cell r="E321">
            <v>6370</v>
          </cell>
          <cell r="F321">
            <v>80</v>
          </cell>
          <cell r="G321">
            <v>1.27</v>
          </cell>
          <cell r="H321">
            <v>73936386160</v>
          </cell>
        </row>
        <row r="322">
          <cell r="B322" t="str">
            <v>랩지노믹스</v>
          </cell>
          <cell r="C322" t="str">
            <v>KOSDAQ</v>
          </cell>
          <cell r="D322" t="str">
            <v>기타서비스</v>
          </cell>
          <cell r="E322">
            <v>18200</v>
          </cell>
          <cell r="F322">
            <v>1000</v>
          </cell>
          <cell r="G322">
            <v>5.81</v>
          </cell>
          <cell r="H322">
            <v>208391765400</v>
          </cell>
        </row>
        <row r="323">
          <cell r="B323" t="str">
            <v>러셀</v>
          </cell>
          <cell r="C323" t="str">
            <v>KOSDAQ</v>
          </cell>
          <cell r="D323" t="str">
            <v>기계·장비</v>
          </cell>
          <cell r="E323">
            <v>5960</v>
          </cell>
          <cell r="F323">
            <v>150</v>
          </cell>
          <cell r="G323">
            <v>2.58</v>
          </cell>
          <cell r="H323">
            <v>189599520000</v>
          </cell>
        </row>
        <row r="324">
          <cell r="B324" t="str">
            <v>럭슬</v>
          </cell>
          <cell r="C324" t="str">
            <v>KOSDAQ</v>
          </cell>
          <cell r="D324" t="str">
            <v>운송장비·부품</v>
          </cell>
          <cell r="E324">
            <v>179</v>
          </cell>
          <cell r="F324">
            <v>0</v>
          </cell>
          <cell r="G324">
            <v>0</v>
          </cell>
          <cell r="H324">
            <v>9456230437</v>
          </cell>
        </row>
        <row r="325">
          <cell r="B325" t="str">
            <v>레고켐바이오</v>
          </cell>
          <cell r="C325" t="str">
            <v>KOSDAQ</v>
          </cell>
          <cell r="D325" t="str">
            <v>기타서비스</v>
          </cell>
          <cell r="E325">
            <v>56100</v>
          </cell>
          <cell r="F325">
            <v>0</v>
          </cell>
          <cell r="G325">
            <v>0</v>
          </cell>
          <cell r="H325">
            <v>1352898511800</v>
          </cell>
        </row>
        <row r="326">
          <cell r="B326" t="str">
            <v>레드로버</v>
          </cell>
          <cell r="C326" t="str">
            <v>KOSDAQ</v>
          </cell>
          <cell r="D326" t="str">
            <v>오락·문화</v>
          </cell>
          <cell r="E326">
            <v>1830</v>
          </cell>
          <cell r="F326">
            <v>0</v>
          </cell>
          <cell r="G326">
            <v>0</v>
          </cell>
          <cell r="H326">
            <v>48765969930</v>
          </cell>
        </row>
        <row r="327">
          <cell r="B327" t="str">
            <v>레드캡투어</v>
          </cell>
          <cell r="C327" t="str">
            <v>KOSDAQ</v>
          </cell>
          <cell r="D327" t="str">
            <v>기타서비스</v>
          </cell>
          <cell r="E327">
            <v>21550</v>
          </cell>
          <cell r="F327">
            <v>100</v>
          </cell>
          <cell r="G327">
            <v>0.47</v>
          </cell>
          <cell r="H327">
            <v>185103294000</v>
          </cell>
        </row>
        <row r="328">
          <cell r="B328" t="str">
            <v>레몬</v>
          </cell>
          <cell r="C328" t="str">
            <v>KOSDAQ</v>
          </cell>
          <cell r="D328" t="str">
            <v>화학</v>
          </cell>
          <cell r="E328">
            <v>8960</v>
          </cell>
          <cell r="F328">
            <v>50</v>
          </cell>
          <cell r="G328">
            <v>0.56000000000000005</v>
          </cell>
          <cell r="H328">
            <v>331520000000</v>
          </cell>
        </row>
        <row r="329">
          <cell r="B329" t="str">
            <v>레이</v>
          </cell>
          <cell r="C329" t="str">
            <v>KOSDAQ</v>
          </cell>
          <cell r="D329" t="str">
            <v>의료·정밀기기</v>
          </cell>
          <cell r="E329">
            <v>52600</v>
          </cell>
          <cell r="F329">
            <v>800</v>
          </cell>
          <cell r="G329">
            <v>1.54</v>
          </cell>
          <cell r="H329">
            <v>349961844200</v>
          </cell>
        </row>
        <row r="330">
          <cell r="B330" t="str">
            <v>레이언스</v>
          </cell>
          <cell r="C330" t="str">
            <v>KOSDAQ</v>
          </cell>
          <cell r="D330" t="str">
            <v>의료·정밀기기</v>
          </cell>
          <cell r="E330">
            <v>12300</v>
          </cell>
          <cell r="F330">
            <v>-50</v>
          </cell>
          <cell r="G330">
            <v>-0.4</v>
          </cell>
          <cell r="H330">
            <v>204069472200</v>
          </cell>
        </row>
        <row r="331">
          <cell r="B331" t="str">
            <v>레이크머티리얼즈</v>
          </cell>
          <cell r="C331" t="str">
            <v>KOSDAQ</v>
          </cell>
          <cell r="D331" t="str">
            <v>화학</v>
          </cell>
          <cell r="E331">
            <v>3845</v>
          </cell>
          <cell r="F331">
            <v>245</v>
          </cell>
          <cell r="G331">
            <v>6.81</v>
          </cell>
          <cell r="H331">
            <v>252733957060</v>
          </cell>
        </row>
        <row r="332">
          <cell r="B332" t="str">
            <v>레인보우로보틱스</v>
          </cell>
          <cell r="C332" t="str">
            <v>KOSDAQ</v>
          </cell>
          <cell r="D332" t="str">
            <v>기계·장비</v>
          </cell>
          <cell r="E332">
            <v>22750</v>
          </cell>
          <cell r="F332">
            <v>-150</v>
          </cell>
          <cell r="G332">
            <v>-0.66</v>
          </cell>
          <cell r="H332">
            <v>361047368500</v>
          </cell>
        </row>
        <row r="333">
          <cell r="B333" t="str">
            <v>로보로보</v>
          </cell>
          <cell r="C333" t="str">
            <v>KOSDAQ</v>
          </cell>
          <cell r="D333" t="str">
            <v>디지털컨텐츠</v>
          </cell>
          <cell r="E333">
            <v>5270</v>
          </cell>
          <cell r="F333">
            <v>30</v>
          </cell>
          <cell r="G333">
            <v>0.56999999999999995</v>
          </cell>
          <cell r="H333">
            <v>93797852580</v>
          </cell>
        </row>
        <row r="334">
          <cell r="B334" t="str">
            <v>로보스타</v>
          </cell>
          <cell r="C334" t="str">
            <v>KOSDAQ</v>
          </cell>
          <cell r="D334" t="str">
            <v>기계·장비</v>
          </cell>
          <cell r="E334">
            <v>25450</v>
          </cell>
          <cell r="F334">
            <v>1750</v>
          </cell>
          <cell r="G334">
            <v>7.38</v>
          </cell>
          <cell r="H334">
            <v>248137500000</v>
          </cell>
        </row>
        <row r="335">
          <cell r="B335" t="str">
            <v>로보티즈</v>
          </cell>
          <cell r="C335" t="str">
            <v>KOSDAQ</v>
          </cell>
          <cell r="D335" t="str">
            <v>소프트웨어</v>
          </cell>
          <cell r="E335">
            <v>16900</v>
          </cell>
          <cell r="F335">
            <v>550</v>
          </cell>
          <cell r="G335">
            <v>3.36</v>
          </cell>
          <cell r="H335">
            <v>190141900000</v>
          </cell>
        </row>
        <row r="336">
          <cell r="B336" t="str">
            <v>로스웰</v>
          </cell>
          <cell r="C336" t="str">
            <v>KOSDAQ</v>
          </cell>
          <cell r="D336" t="str">
            <v>금융</v>
          </cell>
          <cell r="E336">
            <v>315</v>
          </cell>
          <cell r="F336">
            <v>2</v>
          </cell>
          <cell r="G336">
            <v>0.64</v>
          </cell>
          <cell r="H336">
            <v>44661093750</v>
          </cell>
        </row>
        <row r="337">
          <cell r="B337" t="str">
            <v>로지시스</v>
          </cell>
          <cell r="C337" t="str">
            <v>KOSDAQ</v>
          </cell>
          <cell r="D337" t="str">
            <v>컴퓨터서비스</v>
          </cell>
          <cell r="E337">
            <v>11250</v>
          </cell>
          <cell r="F337">
            <v>550</v>
          </cell>
          <cell r="G337">
            <v>5.14</v>
          </cell>
          <cell r="H337">
            <v>108831622500</v>
          </cell>
        </row>
        <row r="338">
          <cell r="B338" t="str">
            <v>로체시스템즈</v>
          </cell>
          <cell r="C338" t="str">
            <v>KOSDAQ</v>
          </cell>
          <cell r="D338" t="str">
            <v>반도체</v>
          </cell>
          <cell r="E338">
            <v>6120</v>
          </cell>
          <cell r="F338">
            <v>20</v>
          </cell>
          <cell r="G338">
            <v>0.33</v>
          </cell>
          <cell r="H338">
            <v>93615210360</v>
          </cell>
        </row>
        <row r="339">
          <cell r="B339" t="str">
            <v>루멘스</v>
          </cell>
          <cell r="C339" t="str">
            <v>KOSDAQ</v>
          </cell>
          <cell r="D339" t="str">
            <v>반도체</v>
          </cell>
          <cell r="E339">
            <v>1540</v>
          </cell>
          <cell r="F339">
            <v>5</v>
          </cell>
          <cell r="G339">
            <v>0.33</v>
          </cell>
          <cell r="H339">
            <v>74078726260</v>
          </cell>
        </row>
        <row r="340">
          <cell r="B340" t="str">
            <v>루트로닉</v>
          </cell>
          <cell r="C340" t="str">
            <v>KOSDAQ</v>
          </cell>
          <cell r="D340" t="str">
            <v>의료·정밀기기</v>
          </cell>
          <cell r="E340">
            <v>10550</v>
          </cell>
          <cell r="F340">
            <v>350</v>
          </cell>
          <cell r="G340">
            <v>3.43</v>
          </cell>
          <cell r="H340">
            <v>272798766650</v>
          </cell>
        </row>
        <row r="341">
          <cell r="B341" t="str">
            <v>루트로닉3우C</v>
          </cell>
          <cell r="C341" t="str">
            <v>KOSDAQ</v>
          </cell>
          <cell r="D341" t="str">
            <v>의료·정밀기기</v>
          </cell>
          <cell r="E341">
            <v>14500</v>
          </cell>
          <cell r="F341">
            <v>700</v>
          </cell>
          <cell r="G341">
            <v>5.07</v>
          </cell>
          <cell r="H341">
            <v>8155742500</v>
          </cell>
        </row>
        <row r="342">
          <cell r="B342" t="str">
            <v>룽투코리아</v>
          </cell>
          <cell r="C342" t="str">
            <v>KOSDAQ</v>
          </cell>
          <cell r="D342" t="str">
            <v>디지털컨텐츠</v>
          </cell>
          <cell r="E342">
            <v>5940</v>
          </cell>
          <cell r="F342">
            <v>280</v>
          </cell>
          <cell r="G342">
            <v>4.95</v>
          </cell>
          <cell r="H342">
            <v>151049946960</v>
          </cell>
        </row>
        <row r="343">
          <cell r="B343" t="str">
            <v>리노공업</v>
          </cell>
          <cell r="C343" t="str">
            <v>KOSDAQ</v>
          </cell>
          <cell r="D343" t="str">
            <v>반도체</v>
          </cell>
          <cell r="E343">
            <v>159900</v>
          </cell>
          <cell r="F343">
            <v>3400</v>
          </cell>
          <cell r="G343">
            <v>2.17</v>
          </cell>
          <cell r="H343">
            <v>2437254963000</v>
          </cell>
        </row>
        <row r="344">
          <cell r="B344" t="str">
            <v>리노스</v>
          </cell>
          <cell r="C344" t="str">
            <v>KOSDAQ</v>
          </cell>
          <cell r="D344" t="str">
            <v>유통</v>
          </cell>
          <cell r="E344">
            <v>1210</v>
          </cell>
          <cell r="F344">
            <v>15</v>
          </cell>
          <cell r="G344">
            <v>1.26</v>
          </cell>
          <cell r="H344">
            <v>50264133260</v>
          </cell>
        </row>
        <row r="345">
          <cell r="B345" t="str">
            <v>리더스 기술투자</v>
          </cell>
          <cell r="C345" t="str">
            <v>KOSDAQ</v>
          </cell>
          <cell r="D345" t="str">
            <v>금융</v>
          </cell>
          <cell r="E345">
            <v>940</v>
          </cell>
          <cell r="F345">
            <v>49</v>
          </cell>
          <cell r="G345">
            <v>5.5</v>
          </cell>
          <cell r="H345">
            <v>92074803860</v>
          </cell>
        </row>
        <row r="346">
          <cell r="B346" t="str">
            <v>리더스코스메틱</v>
          </cell>
          <cell r="C346" t="str">
            <v>KOSDAQ</v>
          </cell>
          <cell r="D346" t="str">
            <v>화학</v>
          </cell>
          <cell r="E346">
            <v>3525</v>
          </cell>
          <cell r="F346">
            <v>15</v>
          </cell>
          <cell r="G346">
            <v>0.43</v>
          </cell>
          <cell r="H346">
            <v>64771272225</v>
          </cell>
        </row>
        <row r="347">
          <cell r="B347" t="str">
            <v>리드코프</v>
          </cell>
          <cell r="C347" t="str">
            <v>KOSDAQ</v>
          </cell>
          <cell r="D347" t="str">
            <v>유통</v>
          </cell>
          <cell r="E347">
            <v>8860</v>
          </cell>
          <cell r="F347">
            <v>-40</v>
          </cell>
          <cell r="G347">
            <v>-0.45</v>
          </cell>
          <cell r="H347">
            <v>234312756100</v>
          </cell>
        </row>
        <row r="348">
          <cell r="B348" t="str">
            <v>리메드</v>
          </cell>
          <cell r="C348" t="str">
            <v>KOSDAQ</v>
          </cell>
          <cell r="D348" t="str">
            <v>의료·정밀기기</v>
          </cell>
          <cell r="E348">
            <v>24050</v>
          </cell>
          <cell r="F348">
            <v>100</v>
          </cell>
          <cell r="G348">
            <v>0.42</v>
          </cell>
          <cell r="H348">
            <v>146438429800</v>
          </cell>
        </row>
        <row r="349">
          <cell r="B349" t="str">
            <v>릭스솔루션</v>
          </cell>
          <cell r="C349" t="str">
            <v>KOSDAQ</v>
          </cell>
          <cell r="D349" t="str">
            <v>통신장비</v>
          </cell>
          <cell r="E349">
            <v>626</v>
          </cell>
          <cell r="F349">
            <v>-6</v>
          </cell>
          <cell r="G349">
            <v>-0.95</v>
          </cell>
          <cell r="H349">
            <v>49870775776</v>
          </cell>
        </row>
        <row r="350">
          <cell r="B350" t="str">
            <v>린드먼아시아</v>
          </cell>
          <cell r="C350" t="str">
            <v>KOSDAQ</v>
          </cell>
          <cell r="D350" t="str">
            <v>금융</v>
          </cell>
          <cell r="E350">
            <v>6370</v>
          </cell>
          <cell r="F350">
            <v>600</v>
          </cell>
          <cell r="G350">
            <v>10.4</v>
          </cell>
          <cell r="H350">
            <v>85995000000</v>
          </cell>
        </row>
        <row r="351">
          <cell r="B351" t="str">
            <v>링네트</v>
          </cell>
          <cell r="C351" t="str">
            <v>KOSDAQ</v>
          </cell>
          <cell r="D351" t="str">
            <v>컴퓨터서비스</v>
          </cell>
          <cell r="E351">
            <v>6280</v>
          </cell>
          <cell r="F351">
            <v>50</v>
          </cell>
          <cell r="G351">
            <v>0.8</v>
          </cell>
          <cell r="H351">
            <v>96441193840</v>
          </cell>
        </row>
        <row r="352">
          <cell r="B352" t="str">
            <v>링크제니시스</v>
          </cell>
          <cell r="C352" t="str">
            <v>KOSDAQ</v>
          </cell>
          <cell r="D352" t="str">
            <v>소프트웨어</v>
          </cell>
          <cell r="E352">
            <v>8020</v>
          </cell>
          <cell r="F352">
            <v>60</v>
          </cell>
          <cell r="G352">
            <v>0.75</v>
          </cell>
          <cell r="H352">
            <v>80200000000</v>
          </cell>
        </row>
        <row r="353">
          <cell r="B353" t="str">
            <v>마니커에프앤지</v>
          </cell>
          <cell r="C353" t="str">
            <v>KOSDAQ</v>
          </cell>
          <cell r="D353" t="str">
            <v>음식료·담배</v>
          </cell>
          <cell r="E353">
            <v>7190</v>
          </cell>
          <cell r="F353">
            <v>-60</v>
          </cell>
          <cell r="G353">
            <v>-0.83</v>
          </cell>
          <cell r="H353">
            <v>77421920000</v>
          </cell>
        </row>
        <row r="354">
          <cell r="B354" t="str">
            <v>마이더스AI</v>
          </cell>
          <cell r="C354" t="str">
            <v>KOSDAQ</v>
          </cell>
          <cell r="D354" t="str">
            <v>소프트웨어</v>
          </cell>
          <cell r="E354">
            <v>524</v>
          </cell>
          <cell r="F354">
            <v>-14</v>
          </cell>
          <cell r="G354">
            <v>-2.6</v>
          </cell>
          <cell r="H354">
            <v>62907390004</v>
          </cell>
        </row>
        <row r="355">
          <cell r="B355" t="str">
            <v>마이크로디지탈</v>
          </cell>
          <cell r="C355" t="str">
            <v>KOSDAQ</v>
          </cell>
          <cell r="D355" t="str">
            <v>의료·정밀기기</v>
          </cell>
          <cell r="E355">
            <v>19550</v>
          </cell>
          <cell r="F355">
            <v>1000</v>
          </cell>
          <cell r="G355">
            <v>5.39</v>
          </cell>
          <cell r="H355">
            <v>141964280000</v>
          </cell>
        </row>
        <row r="356">
          <cell r="B356" t="str">
            <v>마이크로컨텍솔</v>
          </cell>
          <cell r="C356" t="str">
            <v>KOSDAQ</v>
          </cell>
          <cell r="D356" t="str">
            <v>반도체</v>
          </cell>
          <cell r="E356">
            <v>5980</v>
          </cell>
          <cell r="F356">
            <v>210</v>
          </cell>
          <cell r="G356">
            <v>3.64</v>
          </cell>
          <cell r="H356">
            <v>49710340680</v>
          </cell>
        </row>
        <row r="357">
          <cell r="B357" t="str">
            <v>마이크로프랜드</v>
          </cell>
          <cell r="C357" t="str">
            <v>KOSDAQ</v>
          </cell>
          <cell r="D357" t="str">
            <v>의료·정밀기기</v>
          </cell>
          <cell r="E357">
            <v>9300</v>
          </cell>
          <cell r="F357">
            <v>700</v>
          </cell>
          <cell r="G357">
            <v>8.14</v>
          </cell>
          <cell r="H357">
            <v>100624753800</v>
          </cell>
        </row>
        <row r="358">
          <cell r="B358" t="str">
            <v>마크로젠</v>
          </cell>
          <cell r="C358" t="str">
            <v>KOSDAQ</v>
          </cell>
          <cell r="D358" t="str">
            <v>기타서비스</v>
          </cell>
          <cell r="E358">
            <v>31800</v>
          </cell>
          <cell r="F358">
            <v>-150</v>
          </cell>
          <cell r="G358">
            <v>-0.47</v>
          </cell>
          <cell r="H358">
            <v>338753570400</v>
          </cell>
        </row>
        <row r="359">
          <cell r="B359" t="str">
            <v>매일유업</v>
          </cell>
          <cell r="C359" t="str">
            <v>KOSDAQ</v>
          </cell>
          <cell r="D359" t="str">
            <v>음식료·담배</v>
          </cell>
          <cell r="E359">
            <v>73300</v>
          </cell>
          <cell r="F359">
            <v>1000</v>
          </cell>
          <cell r="G359">
            <v>1.38</v>
          </cell>
          <cell r="H359">
            <v>574938665400</v>
          </cell>
        </row>
        <row r="360">
          <cell r="B360" t="str">
            <v>매일홀딩스</v>
          </cell>
          <cell r="C360" t="str">
            <v>KOSDAQ</v>
          </cell>
          <cell r="D360" t="str">
            <v>음식료·담배</v>
          </cell>
          <cell r="E360">
            <v>9420</v>
          </cell>
          <cell r="F360">
            <v>70</v>
          </cell>
          <cell r="G360">
            <v>0.75</v>
          </cell>
          <cell r="H360">
            <v>129226423680</v>
          </cell>
        </row>
        <row r="361">
          <cell r="B361" t="str">
            <v>매직마이크로</v>
          </cell>
          <cell r="C361" t="str">
            <v>KOSDAQ</v>
          </cell>
          <cell r="D361" t="str">
            <v>반도체</v>
          </cell>
          <cell r="E361">
            <v>282</v>
          </cell>
          <cell r="F361">
            <v>0</v>
          </cell>
          <cell r="G361">
            <v>0</v>
          </cell>
          <cell r="H361">
            <v>22816398912</v>
          </cell>
        </row>
        <row r="362">
          <cell r="B362" t="str">
            <v>매커스</v>
          </cell>
          <cell r="C362" t="str">
            <v>KOSDAQ</v>
          </cell>
          <cell r="D362" t="str">
            <v>유통</v>
          </cell>
          <cell r="E362">
            <v>5590</v>
          </cell>
          <cell r="F362">
            <v>210</v>
          </cell>
          <cell r="G362">
            <v>3.9</v>
          </cell>
          <cell r="H362">
            <v>90351684280</v>
          </cell>
        </row>
        <row r="363">
          <cell r="B363" t="str">
            <v>맥스로텍</v>
          </cell>
          <cell r="C363" t="str">
            <v>KOSDAQ</v>
          </cell>
          <cell r="D363" t="str">
            <v>기계·장비</v>
          </cell>
          <cell r="E363">
            <v>743</v>
          </cell>
          <cell r="F363">
            <v>0</v>
          </cell>
          <cell r="G363">
            <v>0</v>
          </cell>
          <cell r="H363">
            <v>26670245050</v>
          </cell>
        </row>
        <row r="364">
          <cell r="B364" t="str">
            <v>머큐리</v>
          </cell>
          <cell r="C364" t="str">
            <v>KOSDAQ</v>
          </cell>
          <cell r="D364" t="str">
            <v>일반전기전자</v>
          </cell>
          <cell r="E364">
            <v>10100</v>
          </cell>
          <cell r="F364">
            <v>-100</v>
          </cell>
          <cell r="G364">
            <v>-0.98</v>
          </cell>
          <cell r="H364">
            <v>149112360000</v>
          </cell>
        </row>
        <row r="365">
          <cell r="B365" t="str">
            <v>멀티캠퍼스</v>
          </cell>
          <cell r="C365" t="str">
            <v>KOSDAQ</v>
          </cell>
          <cell r="D365" t="str">
            <v>디지털컨텐츠</v>
          </cell>
          <cell r="E365">
            <v>33500</v>
          </cell>
          <cell r="F365">
            <v>1100</v>
          </cell>
          <cell r="G365">
            <v>3.4</v>
          </cell>
          <cell r="H365">
            <v>198547096500</v>
          </cell>
        </row>
        <row r="366">
          <cell r="B366" t="str">
            <v>메가스터디</v>
          </cell>
          <cell r="C366" t="str">
            <v>KOSDAQ</v>
          </cell>
          <cell r="D366" t="str">
            <v>출판·매체복제</v>
          </cell>
          <cell r="E366">
            <v>12100</v>
          </cell>
          <cell r="F366">
            <v>-50</v>
          </cell>
          <cell r="G366">
            <v>-0.41</v>
          </cell>
          <cell r="H366">
            <v>144243603900</v>
          </cell>
        </row>
        <row r="367">
          <cell r="B367" t="str">
            <v>메가스터디교육</v>
          </cell>
          <cell r="C367" t="str">
            <v>KOSDAQ</v>
          </cell>
          <cell r="D367" t="str">
            <v>기타서비스</v>
          </cell>
          <cell r="E367">
            <v>60100</v>
          </cell>
          <cell r="F367">
            <v>1000</v>
          </cell>
          <cell r="G367">
            <v>1.69</v>
          </cell>
          <cell r="H367">
            <v>711907338000</v>
          </cell>
        </row>
        <row r="368">
          <cell r="B368" t="str">
            <v>메가엠디</v>
          </cell>
          <cell r="C368" t="str">
            <v>KOSDAQ</v>
          </cell>
          <cell r="D368" t="str">
            <v>기타서비스</v>
          </cell>
          <cell r="E368">
            <v>4195</v>
          </cell>
          <cell r="F368">
            <v>100</v>
          </cell>
          <cell r="G368">
            <v>2.44</v>
          </cell>
          <cell r="H368">
            <v>98192688015</v>
          </cell>
        </row>
        <row r="369">
          <cell r="B369" t="str">
            <v>메드팩토</v>
          </cell>
          <cell r="C369" t="str">
            <v>KOSDAQ</v>
          </cell>
          <cell r="D369" t="str">
            <v>기타서비스</v>
          </cell>
          <cell r="E369">
            <v>94300</v>
          </cell>
          <cell r="F369">
            <v>5400</v>
          </cell>
          <cell r="G369">
            <v>6.07</v>
          </cell>
          <cell r="H369">
            <v>1921159000600</v>
          </cell>
        </row>
        <row r="370">
          <cell r="B370" t="str">
            <v>메디아나</v>
          </cell>
          <cell r="C370" t="str">
            <v>KOSDAQ</v>
          </cell>
          <cell r="D370" t="str">
            <v>의료·정밀기기</v>
          </cell>
          <cell r="E370">
            <v>14800</v>
          </cell>
          <cell r="F370">
            <v>400</v>
          </cell>
          <cell r="G370">
            <v>2.78</v>
          </cell>
          <cell r="H370">
            <v>128027340800</v>
          </cell>
        </row>
        <row r="371">
          <cell r="B371" t="str">
            <v>메디앙스</v>
          </cell>
          <cell r="C371" t="str">
            <v>KOSDAQ</v>
          </cell>
          <cell r="D371" t="str">
            <v>화학</v>
          </cell>
          <cell r="E371">
            <v>6200</v>
          </cell>
          <cell r="F371">
            <v>0</v>
          </cell>
          <cell r="G371">
            <v>0</v>
          </cell>
          <cell r="H371">
            <v>73160000000</v>
          </cell>
        </row>
        <row r="372">
          <cell r="B372" t="str">
            <v>메디콕스</v>
          </cell>
          <cell r="C372" t="str">
            <v>KOSDAQ</v>
          </cell>
          <cell r="D372" t="str">
            <v>운송장비·부품</v>
          </cell>
          <cell r="E372">
            <v>1545</v>
          </cell>
          <cell r="F372">
            <v>65</v>
          </cell>
          <cell r="G372">
            <v>4.3899999999999997</v>
          </cell>
          <cell r="H372">
            <v>67609626420</v>
          </cell>
        </row>
        <row r="373">
          <cell r="B373" t="str">
            <v>메디톡스</v>
          </cell>
          <cell r="C373" t="str">
            <v>KOSDAQ</v>
          </cell>
          <cell r="D373" t="str">
            <v>제약</v>
          </cell>
          <cell r="E373">
            <v>188400</v>
          </cell>
          <cell r="F373">
            <v>-200</v>
          </cell>
          <cell r="G373">
            <v>-0.11</v>
          </cell>
          <cell r="H373">
            <v>1126151391600</v>
          </cell>
        </row>
        <row r="374">
          <cell r="B374" t="str">
            <v>메디포스트</v>
          </cell>
          <cell r="C374" t="str">
            <v>KOSDAQ</v>
          </cell>
          <cell r="D374" t="str">
            <v>제약</v>
          </cell>
          <cell r="E374">
            <v>35300</v>
          </cell>
          <cell r="F374">
            <v>750</v>
          </cell>
          <cell r="G374">
            <v>2.17</v>
          </cell>
          <cell r="H374">
            <v>574126048200</v>
          </cell>
        </row>
        <row r="375">
          <cell r="B375" t="str">
            <v>메디프론</v>
          </cell>
          <cell r="C375" t="str">
            <v>KOSDAQ</v>
          </cell>
          <cell r="D375" t="str">
            <v>유통</v>
          </cell>
          <cell r="E375">
            <v>3605</v>
          </cell>
          <cell r="F375">
            <v>20</v>
          </cell>
          <cell r="G375">
            <v>0.56000000000000005</v>
          </cell>
          <cell r="H375">
            <v>150373580525</v>
          </cell>
        </row>
        <row r="376">
          <cell r="B376" t="str">
            <v>메이슨캐피탈</v>
          </cell>
          <cell r="C376" t="str">
            <v>KOSDAQ</v>
          </cell>
          <cell r="D376" t="str">
            <v>금융</v>
          </cell>
          <cell r="E376">
            <v>682</v>
          </cell>
          <cell r="F376">
            <v>43</v>
          </cell>
          <cell r="G376">
            <v>6.73</v>
          </cell>
          <cell r="H376">
            <v>67643766256</v>
          </cell>
        </row>
        <row r="377">
          <cell r="B377" t="str">
            <v>메지온</v>
          </cell>
          <cell r="C377" t="str">
            <v>KOSDAQ</v>
          </cell>
          <cell r="D377" t="str">
            <v>기타서비스</v>
          </cell>
          <cell r="E377">
            <v>153500</v>
          </cell>
          <cell r="F377">
            <v>2100</v>
          </cell>
          <cell r="G377">
            <v>1.39</v>
          </cell>
          <cell r="H377">
            <v>1365030371000</v>
          </cell>
        </row>
        <row r="378">
          <cell r="B378" t="str">
            <v>메카로</v>
          </cell>
          <cell r="C378" t="str">
            <v>KOSDAQ</v>
          </cell>
          <cell r="D378" t="str">
            <v>반도체</v>
          </cell>
          <cell r="E378">
            <v>12300</v>
          </cell>
          <cell r="F378">
            <v>50</v>
          </cell>
          <cell r="G378">
            <v>0.41</v>
          </cell>
          <cell r="H378">
            <v>124257552000</v>
          </cell>
        </row>
        <row r="379">
          <cell r="B379" t="str">
            <v>메타바이오메드</v>
          </cell>
          <cell r="C379" t="str">
            <v>KOSDAQ</v>
          </cell>
          <cell r="D379" t="str">
            <v>제약</v>
          </cell>
          <cell r="E379">
            <v>2500</v>
          </cell>
          <cell r="F379">
            <v>0</v>
          </cell>
          <cell r="G379">
            <v>0</v>
          </cell>
          <cell r="H379">
            <v>59655877500</v>
          </cell>
        </row>
        <row r="380">
          <cell r="B380" t="str">
            <v>메탈라이프</v>
          </cell>
          <cell r="C380" t="str">
            <v>KOSDAQ</v>
          </cell>
          <cell r="D380" t="str">
            <v>기타제조</v>
          </cell>
          <cell r="E380">
            <v>27250</v>
          </cell>
          <cell r="F380">
            <v>1250</v>
          </cell>
          <cell r="G380">
            <v>4.8099999999999996</v>
          </cell>
          <cell r="H380">
            <v>98007023000</v>
          </cell>
        </row>
        <row r="381">
          <cell r="B381" t="str">
            <v>멕아이씨에스</v>
          </cell>
          <cell r="C381" t="str">
            <v>KOSDAQ</v>
          </cell>
          <cell r="D381" t="str">
            <v>의료·정밀기기</v>
          </cell>
          <cell r="E381">
            <v>14000</v>
          </cell>
          <cell r="F381">
            <v>950</v>
          </cell>
          <cell r="G381">
            <v>7.28</v>
          </cell>
          <cell r="H381">
            <v>224707420000</v>
          </cell>
        </row>
        <row r="382">
          <cell r="B382" t="str">
            <v>멜파스</v>
          </cell>
          <cell r="C382" t="str">
            <v>KOSDAQ</v>
          </cell>
          <cell r="D382" t="str">
            <v>IT부품</v>
          </cell>
          <cell r="E382">
            <v>2100</v>
          </cell>
          <cell r="F382">
            <v>35</v>
          </cell>
          <cell r="G382">
            <v>1.69</v>
          </cell>
          <cell r="H382">
            <v>71091780900</v>
          </cell>
        </row>
        <row r="383">
          <cell r="B383" t="str">
            <v>명성티엔에스</v>
          </cell>
          <cell r="C383" t="str">
            <v>KOSDAQ</v>
          </cell>
          <cell r="D383" t="str">
            <v>IT부품</v>
          </cell>
          <cell r="E383">
            <v>9210</v>
          </cell>
          <cell r="F383">
            <v>0</v>
          </cell>
          <cell r="G383">
            <v>0</v>
          </cell>
          <cell r="H383">
            <v>59319850890</v>
          </cell>
        </row>
        <row r="384">
          <cell r="B384" t="str">
            <v>모다이노칩</v>
          </cell>
          <cell r="C384" t="str">
            <v>KOSDAQ</v>
          </cell>
          <cell r="D384" t="str">
            <v>IT부품</v>
          </cell>
          <cell r="E384">
            <v>3560</v>
          </cell>
          <cell r="F384">
            <v>-70</v>
          </cell>
          <cell r="G384">
            <v>-1.93</v>
          </cell>
          <cell r="H384">
            <v>283808974320</v>
          </cell>
        </row>
        <row r="385">
          <cell r="B385" t="str">
            <v>모두투어</v>
          </cell>
          <cell r="C385" t="str">
            <v>KOSDAQ</v>
          </cell>
          <cell r="D385" t="str">
            <v>기타서비스</v>
          </cell>
          <cell r="E385">
            <v>22050</v>
          </cell>
          <cell r="F385">
            <v>-50</v>
          </cell>
          <cell r="G385">
            <v>-0.23</v>
          </cell>
          <cell r="H385">
            <v>416745000000</v>
          </cell>
        </row>
        <row r="386">
          <cell r="B386" t="str">
            <v>모바일리더</v>
          </cell>
          <cell r="C386" t="str">
            <v>KOSDAQ</v>
          </cell>
          <cell r="D386" t="str">
            <v>소프트웨어</v>
          </cell>
          <cell r="E386">
            <v>21300</v>
          </cell>
          <cell r="F386">
            <v>-1600</v>
          </cell>
          <cell r="G386">
            <v>-6.99</v>
          </cell>
          <cell r="H386">
            <v>69943108200</v>
          </cell>
        </row>
        <row r="387">
          <cell r="B387" t="str">
            <v>모바일어플라이언스</v>
          </cell>
          <cell r="C387" t="str">
            <v>KOSDAQ</v>
          </cell>
          <cell r="D387" t="str">
            <v>소프트웨어</v>
          </cell>
          <cell r="E387">
            <v>4720</v>
          </cell>
          <cell r="F387">
            <v>60</v>
          </cell>
          <cell r="G387">
            <v>1.29</v>
          </cell>
          <cell r="H387">
            <v>153222745120</v>
          </cell>
        </row>
        <row r="388">
          <cell r="B388" t="str">
            <v>모베이스</v>
          </cell>
          <cell r="C388" t="str">
            <v>KOSDAQ</v>
          </cell>
          <cell r="D388" t="str">
            <v>IT부품</v>
          </cell>
          <cell r="E388">
            <v>5870</v>
          </cell>
          <cell r="F388">
            <v>260</v>
          </cell>
          <cell r="G388">
            <v>4.63</v>
          </cell>
          <cell r="H388">
            <v>140634563560</v>
          </cell>
        </row>
        <row r="389">
          <cell r="B389" t="str">
            <v>모베이스전자</v>
          </cell>
          <cell r="C389" t="str">
            <v>KOSDAQ</v>
          </cell>
          <cell r="D389" t="str">
            <v>운송장비·부품</v>
          </cell>
          <cell r="E389">
            <v>3300</v>
          </cell>
          <cell r="F389">
            <v>65</v>
          </cell>
          <cell r="G389">
            <v>2.0099999999999998</v>
          </cell>
          <cell r="H389">
            <v>187946748000</v>
          </cell>
        </row>
        <row r="390">
          <cell r="B390" t="str">
            <v>모비릭스</v>
          </cell>
          <cell r="C390" t="str">
            <v>KOSDAQ</v>
          </cell>
          <cell r="D390" t="str">
            <v>디지털컨텐츠</v>
          </cell>
          <cell r="E390">
            <v>20000</v>
          </cell>
          <cell r="F390">
            <v>-350</v>
          </cell>
          <cell r="G390">
            <v>-1.72</v>
          </cell>
          <cell r="H390">
            <v>186080000000</v>
          </cell>
        </row>
        <row r="391">
          <cell r="B391" t="str">
            <v>모비스</v>
          </cell>
          <cell r="C391" t="str">
            <v>KOSDAQ</v>
          </cell>
          <cell r="D391" t="str">
            <v>소프트웨어</v>
          </cell>
          <cell r="E391">
            <v>2875</v>
          </cell>
          <cell r="F391">
            <v>25</v>
          </cell>
          <cell r="G391">
            <v>0.88</v>
          </cell>
          <cell r="H391">
            <v>92492527750</v>
          </cell>
        </row>
        <row r="392">
          <cell r="B392" t="str">
            <v>모아텍</v>
          </cell>
          <cell r="C392" t="str">
            <v>KOSDAQ</v>
          </cell>
          <cell r="D392" t="str">
            <v>IT부품</v>
          </cell>
          <cell r="E392">
            <v>9740</v>
          </cell>
          <cell r="F392">
            <v>-60</v>
          </cell>
          <cell r="G392">
            <v>-0.61</v>
          </cell>
          <cell r="H392">
            <v>139585741900</v>
          </cell>
        </row>
        <row r="393">
          <cell r="B393" t="str">
            <v>모트렉스</v>
          </cell>
          <cell r="C393" t="str">
            <v>KOSDAQ</v>
          </cell>
          <cell r="D393" t="str">
            <v>운송장비·부품</v>
          </cell>
          <cell r="E393">
            <v>5990</v>
          </cell>
          <cell r="F393">
            <v>60</v>
          </cell>
          <cell r="G393">
            <v>1.01</v>
          </cell>
          <cell r="H393">
            <v>233616223610</v>
          </cell>
        </row>
        <row r="394">
          <cell r="B394" t="str">
            <v>모헨즈</v>
          </cell>
          <cell r="C394" t="str">
            <v>KOSDAQ</v>
          </cell>
          <cell r="D394" t="str">
            <v>비금속</v>
          </cell>
          <cell r="E394">
            <v>5560</v>
          </cell>
          <cell r="F394">
            <v>200</v>
          </cell>
          <cell r="G394">
            <v>3.73</v>
          </cell>
          <cell r="H394">
            <v>60715200000</v>
          </cell>
        </row>
        <row r="395">
          <cell r="B395" t="str">
            <v>무림SP</v>
          </cell>
          <cell r="C395" t="str">
            <v>KOSDAQ</v>
          </cell>
          <cell r="D395" t="str">
            <v>종이·목재</v>
          </cell>
          <cell r="E395">
            <v>3750</v>
          </cell>
          <cell r="F395">
            <v>25</v>
          </cell>
          <cell r="G395">
            <v>0.67</v>
          </cell>
          <cell r="H395">
            <v>83015625000</v>
          </cell>
        </row>
        <row r="396">
          <cell r="B396" t="str">
            <v>미디어젠</v>
          </cell>
          <cell r="C396" t="str">
            <v>KOSDAQ</v>
          </cell>
          <cell r="D396" t="str">
            <v>소프트웨어</v>
          </cell>
          <cell r="E396">
            <v>11800</v>
          </cell>
          <cell r="F396">
            <v>150</v>
          </cell>
          <cell r="G396">
            <v>1.29</v>
          </cell>
          <cell r="H396">
            <v>54731715800</v>
          </cell>
        </row>
        <row r="397">
          <cell r="B397" t="str">
            <v>미래SCI</v>
          </cell>
          <cell r="C397" t="str">
            <v>KOSDAQ</v>
          </cell>
          <cell r="D397" t="str">
            <v>유통</v>
          </cell>
          <cell r="E397">
            <v>279</v>
          </cell>
          <cell r="F397">
            <v>0</v>
          </cell>
          <cell r="G397">
            <v>0</v>
          </cell>
          <cell r="H397">
            <v>12549281058</v>
          </cell>
        </row>
        <row r="398">
          <cell r="B398" t="str">
            <v>미래나노텍</v>
          </cell>
          <cell r="C398" t="str">
            <v>KOSDAQ</v>
          </cell>
          <cell r="D398" t="str">
            <v>IT부품</v>
          </cell>
          <cell r="E398">
            <v>4340</v>
          </cell>
          <cell r="F398">
            <v>10</v>
          </cell>
          <cell r="G398">
            <v>0.23</v>
          </cell>
          <cell r="H398">
            <v>116746386260</v>
          </cell>
        </row>
        <row r="399">
          <cell r="B399" t="str">
            <v>미래생명자원</v>
          </cell>
          <cell r="C399" t="str">
            <v>KOSDAQ</v>
          </cell>
          <cell r="D399" t="str">
            <v>음식료·담배</v>
          </cell>
          <cell r="E399">
            <v>5180</v>
          </cell>
          <cell r="F399">
            <v>-40</v>
          </cell>
          <cell r="G399">
            <v>-0.77</v>
          </cell>
          <cell r="H399">
            <v>96717997040</v>
          </cell>
        </row>
        <row r="400">
          <cell r="B400" t="str">
            <v>미래에셋대우스팩 5호</v>
          </cell>
          <cell r="C400" t="str">
            <v>KOSDAQ</v>
          </cell>
          <cell r="D400" t="str">
            <v>금융</v>
          </cell>
          <cell r="E400">
            <v>2150</v>
          </cell>
          <cell r="F400">
            <v>5</v>
          </cell>
          <cell r="G400">
            <v>0.23</v>
          </cell>
          <cell r="H400">
            <v>10879000000</v>
          </cell>
        </row>
        <row r="401">
          <cell r="B401" t="str">
            <v>미래에셋대우스팩3호</v>
          </cell>
          <cell r="C401" t="str">
            <v>KOSDAQ</v>
          </cell>
          <cell r="D401" t="str">
            <v>금융</v>
          </cell>
          <cell r="E401">
            <v>2090</v>
          </cell>
          <cell r="F401">
            <v>0</v>
          </cell>
          <cell r="G401">
            <v>0</v>
          </cell>
          <cell r="H401">
            <v>13547380000</v>
          </cell>
        </row>
        <row r="402">
          <cell r="B402" t="str">
            <v>미래에셋대우스팩4호</v>
          </cell>
          <cell r="C402" t="str">
            <v>KOSDAQ</v>
          </cell>
          <cell r="D402" t="str">
            <v>금융</v>
          </cell>
          <cell r="E402">
            <v>3170</v>
          </cell>
          <cell r="F402">
            <v>-65</v>
          </cell>
          <cell r="G402">
            <v>-2.0099999999999998</v>
          </cell>
          <cell r="H402">
            <v>13916300000</v>
          </cell>
        </row>
        <row r="403">
          <cell r="B403" t="str">
            <v>미래에셋벤처투자</v>
          </cell>
          <cell r="C403" t="str">
            <v>KOSDAQ</v>
          </cell>
          <cell r="D403" t="str">
            <v>금융</v>
          </cell>
          <cell r="E403">
            <v>8790</v>
          </cell>
          <cell r="F403">
            <v>40</v>
          </cell>
          <cell r="G403">
            <v>0.46</v>
          </cell>
          <cell r="H403">
            <v>405665734170</v>
          </cell>
        </row>
        <row r="404">
          <cell r="B404" t="str">
            <v>미래컴퍼니</v>
          </cell>
          <cell r="C404" t="str">
            <v>KOSDAQ</v>
          </cell>
          <cell r="D404" t="str">
            <v>기계·장비</v>
          </cell>
          <cell r="E404">
            <v>32000</v>
          </cell>
          <cell r="F404">
            <v>-550</v>
          </cell>
          <cell r="G404">
            <v>-1.69</v>
          </cell>
          <cell r="H404">
            <v>267593792000</v>
          </cell>
        </row>
        <row r="405">
          <cell r="B405" t="str">
            <v>미래테크놀로지</v>
          </cell>
          <cell r="C405" t="str">
            <v>KOSDAQ</v>
          </cell>
          <cell r="D405" t="str">
            <v>소프트웨어</v>
          </cell>
          <cell r="E405">
            <v>8490</v>
          </cell>
          <cell r="F405">
            <v>20</v>
          </cell>
          <cell r="G405">
            <v>0.24</v>
          </cell>
          <cell r="H405">
            <v>51965490120</v>
          </cell>
        </row>
        <row r="406">
          <cell r="B406" t="str">
            <v>미스터블루</v>
          </cell>
          <cell r="C406" t="str">
            <v>KOSDAQ</v>
          </cell>
          <cell r="D406" t="str">
            <v>디지털컨텐츠</v>
          </cell>
          <cell r="E406">
            <v>10300</v>
          </cell>
          <cell r="F406">
            <v>0</v>
          </cell>
          <cell r="G406">
            <v>0</v>
          </cell>
          <cell r="H406">
            <v>255044840500</v>
          </cell>
        </row>
        <row r="407">
          <cell r="B407" t="str">
            <v>미코</v>
          </cell>
          <cell r="C407" t="str">
            <v>KOSDAQ</v>
          </cell>
          <cell r="D407" t="str">
            <v>반도체</v>
          </cell>
          <cell r="E407">
            <v>14450</v>
          </cell>
          <cell r="F407">
            <v>150</v>
          </cell>
          <cell r="G407">
            <v>1.05</v>
          </cell>
          <cell r="H407">
            <v>452524913350</v>
          </cell>
        </row>
        <row r="408">
          <cell r="B408" t="str">
            <v>미코바이오메드</v>
          </cell>
          <cell r="C408" t="str">
            <v>KOSDAQ</v>
          </cell>
          <cell r="D408" t="str">
            <v>의료·정밀기기</v>
          </cell>
          <cell r="E408">
            <v>10050</v>
          </cell>
          <cell r="F408">
            <v>-200</v>
          </cell>
          <cell r="G408">
            <v>-1.95</v>
          </cell>
          <cell r="H408">
            <v>183536446650</v>
          </cell>
        </row>
        <row r="409">
          <cell r="B409" t="str">
            <v>미투온</v>
          </cell>
          <cell r="C409" t="str">
            <v>KOSDAQ</v>
          </cell>
          <cell r="D409" t="str">
            <v>디지털컨텐츠</v>
          </cell>
          <cell r="E409">
            <v>6850</v>
          </cell>
          <cell r="F409">
            <v>0</v>
          </cell>
          <cell r="G409">
            <v>0</v>
          </cell>
          <cell r="H409">
            <v>214115724500</v>
          </cell>
        </row>
        <row r="410">
          <cell r="B410" t="str">
            <v>미투젠</v>
          </cell>
          <cell r="C410" t="str">
            <v>KOSDAQ</v>
          </cell>
          <cell r="D410" t="str">
            <v>출판·매체복제</v>
          </cell>
          <cell r="E410">
            <v>24550</v>
          </cell>
          <cell r="F410">
            <v>300</v>
          </cell>
          <cell r="G410">
            <v>1.24</v>
          </cell>
          <cell r="H410">
            <v>330257033750</v>
          </cell>
        </row>
        <row r="411">
          <cell r="B411" t="str">
            <v>민앤지</v>
          </cell>
          <cell r="C411" t="str">
            <v>KOSDAQ</v>
          </cell>
          <cell r="D411" t="str">
            <v>소프트웨어</v>
          </cell>
          <cell r="E411">
            <v>17550</v>
          </cell>
          <cell r="F411">
            <v>300</v>
          </cell>
          <cell r="G411">
            <v>1.74</v>
          </cell>
          <cell r="H411">
            <v>216961453800</v>
          </cell>
        </row>
        <row r="412">
          <cell r="B412" t="str">
            <v>바디텍메드</v>
          </cell>
          <cell r="C412" t="str">
            <v>KOSDAQ</v>
          </cell>
          <cell r="D412" t="str">
            <v>제약</v>
          </cell>
          <cell r="E412">
            <v>17550</v>
          </cell>
          <cell r="F412">
            <v>600</v>
          </cell>
          <cell r="G412">
            <v>3.54</v>
          </cell>
          <cell r="H412">
            <v>412189128000</v>
          </cell>
        </row>
        <row r="413">
          <cell r="B413" t="str">
            <v>바른손</v>
          </cell>
          <cell r="C413" t="str">
            <v>KOSDAQ</v>
          </cell>
          <cell r="D413" t="str">
            <v>오락·문화</v>
          </cell>
          <cell r="E413">
            <v>3340</v>
          </cell>
          <cell r="F413">
            <v>40</v>
          </cell>
          <cell r="G413">
            <v>1.21</v>
          </cell>
          <cell r="H413">
            <v>98434766580</v>
          </cell>
        </row>
        <row r="414">
          <cell r="B414" t="str">
            <v>바른손이앤에이</v>
          </cell>
          <cell r="C414" t="str">
            <v>KOSDAQ</v>
          </cell>
          <cell r="D414" t="str">
            <v>오락·문화</v>
          </cell>
          <cell r="E414">
            <v>1550</v>
          </cell>
          <cell r="F414">
            <v>20</v>
          </cell>
          <cell r="G414">
            <v>1.31</v>
          </cell>
          <cell r="H414">
            <v>113907179650</v>
          </cell>
        </row>
        <row r="415">
          <cell r="B415" t="str">
            <v>바른전자</v>
          </cell>
          <cell r="C415" t="str">
            <v>KOSDAQ</v>
          </cell>
          <cell r="D415" t="str">
            <v>반도체</v>
          </cell>
          <cell r="E415">
            <v>1005</v>
          </cell>
          <cell r="F415">
            <v>0</v>
          </cell>
          <cell r="G415">
            <v>0</v>
          </cell>
          <cell r="H415">
            <v>74054909385</v>
          </cell>
        </row>
        <row r="416">
          <cell r="B416" t="str">
            <v>바이넥스</v>
          </cell>
          <cell r="C416" t="str">
            <v>KOSDAQ</v>
          </cell>
          <cell r="D416" t="str">
            <v>제약</v>
          </cell>
          <cell r="E416">
            <v>23700</v>
          </cell>
          <cell r="F416">
            <v>-1850</v>
          </cell>
          <cell r="G416">
            <v>-7.24</v>
          </cell>
          <cell r="H416">
            <v>752736837600</v>
          </cell>
        </row>
        <row r="417">
          <cell r="B417" t="str">
            <v>바이브컴퍼니</v>
          </cell>
          <cell r="C417" t="str">
            <v>KOSDAQ</v>
          </cell>
          <cell r="D417" t="str">
            <v>소프트웨어</v>
          </cell>
          <cell r="E417">
            <v>28400</v>
          </cell>
          <cell r="F417">
            <v>150</v>
          </cell>
          <cell r="G417">
            <v>0.53</v>
          </cell>
          <cell r="H417">
            <v>153194428000</v>
          </cell>
        </row>
        <row r="418">
          <cell r="B418" t="str">
            <v>바이오니아</v>
          </cell>
          <cell r="C418" t="str">
            <v>KOSDAQ</v>
          </cell>
          <cell r="D418" t="str">
            <v>제약</v>
          </cell>
          <cell r="E418">
            <v>17200</v>
          </cell>
          <cell r="F418">
            <v>1000</v>
          </cell>
          <cell r="G418">
            <v>6.17</v>
          </cell>
          <cell r="H418">
            <v>432271053600</v>
          </cell>
        </row>
        <row r="419">
          <cell r="B419" t="str">
            <v>바이오다인</v>
          </cell>
          <cell r="C419" t="str">
            <v>KOSDAQ</v>
          </cell>
          <cell r="D419" t="str">
            <v>의료·정밀기기</v>
          </cell>
          <cell r="E419">
            <v>52500</v>
          </cell>
          <cell r="F419">
            <v>300</v>
          </cell>
          <cell r="G419">
            <v>0.56999999999999995</v>
          </cell>
          <cell r="H419">
            <v>310705500000</v>
          </cell>
        </row>
        <row r="420">
          <cell r="B420" t="str">
            <v>바이오로그디바이스</v>
          </cell>
          <cell r="C420" t="str">
            <v>KOSDAQ</v>
          </cell>
          <cell r="D420" t="str">
            <v>IT부품</v>
          </cell>
          <cell r="E420">
            <v>2485</v>
          </cell>
          <cell r="F420">
            <v>-100</v>
          </cell>
          <cell r="G420">
            <v>-3.87</v>
          </cell>
          <cell r="H420">
            <v>72956722370</v>
          </cell>
        </row>
        <row r="421">
          <cell r="B421" t="str">
            <v>바이오리더스</v>
          </cell>
          <cell r="C421" t="str">
            <v>KOSDAQ</v>
          </cell>
          <cell r="D421" t="str">
            <v>기타서비스</v>
          </cell>
          <cell r="E421">
            <v>4920</v>
          </cell>
          <cell r="F421">
            <v>0</v>
          </cell>
          <cell r="G421">
            <v>0</v>
          </cell>
          <cell r="H421">
            <v>134868102720</v>
          </cell>
        </row>
        <row r="422">
          <cell r="B422" t="str">
            <v>바이오솔루션</v>
          </cell>
          <cell r="C422" t="str">
            <v>KOSDAQ</v>
          </cell>
          <cell r="D422" t="str">
            <v>제약</v>
          </cell>
          <cell r="E422">
            <v>26850</v>
          </cell>
          <cell r="F422">
            <v>300</v>
          </cell>
          <cell r="G422">
            <v>1.1299999999999999</v>
          </cell>
          <cell r="H422">
            <v>217254788100</v>
          </cell>
        </row>
        <row r="423">
          <cell r="B423" t="str">
            <v>바이오스마트</v>
          </cell>
          <cell r="C423" t="str">
            <v>KOSDAQ</v>
          </cell>
          <cell r="D423" t="str">
            <v>정보기기</v>
          </cell>
          <cell r="E423">
            <v>5340</v>
          </cell>
          <cell r="F423">
            <v>-80</v>
          </cell>
          <cell r="G423">
            <v>-1.48</v>
          </cell>
          <cell r="H423">
            <v>107268852000</v>
          </cell>
        </row>
        <row r="424">
          <cell r="B424" t="str">
            <v>바이오톡스텍</v>
          </cell>
          <cell r="C424" t="str">
            <v>KOSDAQ</v>
          </cell>
          <cell r="D424" t="str">
            <v>기타서비스</v>
          </cell>
          <cell r="E424">
            <v>10250</v>
          </cell>
          <cell r="F424">
            <v>50</v>
          </cell>
          <cell r="G424">
            <v>0.49</v>
          </cell>
          <cell r="H424">
            <v>149907510750</v>
          </cell>
        </row>
        <row r="425">
          <cell r="B425" t="str">
            <v>바이온</v>
          </cell>
          <cell r="C425" t="str">
            <v>KOSDAQ</v>
          </cell>
          <cell r="D425" t="str">
            <v>유통</v>
          </cell>
          <cell r="E425">
            <v>1460</v>
          </cell>
          <cell r="F425">
            <v>15</v>
          </cell>
          <cell r="G425">
            <v>1.04</v>
          </cell>
          <cell r="H425">
            <v>91666904460</v>
          </cell>
        </row>
        <row r="426">
          <cell r="B426" t="str">
            <v>바텍</v>
          </cell>
          <cell r="C426" t="str">
            <v>KOSDAQ</v>
          </cell>
          <cell r="D426" t="str">
            <v>의료·정밀기기</v>
          </cell>
          <cell r="E426">
            <v>30800</v>
          </cell>
          <cell r="F426">
            <v>350</v>
          </cell>
          <cell r="G426">
            <v>1.1499999999999999</v>
          </cell>
          <cell r="H426">
            <v>457511084800</v>
          </cell>
        </row>
        <row r="427">
          <cell r="B427" t="str">
            <v>박셀바이오</v>
          </cell>
          <cell r="C427" t="str">
            <v>KOSDAQ</v>
          </cell>
          <cell r="D427" t="str">
            <v>기타서비스</v>
          </cell>
          <cell r="E427">
            <v>111400</v>
          </cell>
          <cell r="F427">
            <v>-600</v>
          </cell>
          <cell r="G427">
            <v>-0.54</v>
          </cell>
          <cell r="H427">
            <v>1676124400000</v>
          </cell>
        </row>
        <row r="428">
          <cell r="B428" t="str">
            <v>배럴</v>
          </cell>
          <cell r="C428" t="str">
            <v>KOSDAQ</v>
          </cell>
          <cell r="D428" t="str">
            <v>섬유·의류</v>
          </cell>
          <cell r="E428">
            <v>9870</v>
          </cell>
          <cell r="F428">
            <v>60</v>
          </cell>
          <cell r="G428">
            <v>0.61</v>
          </cell>
          <cell r="H428">
            <v>77829885000</v>
          </cell>
        </row>
        <row r="429">
          <cell r="B429" t="str">
            <v>백금T&amp;A</v>
          </cell>
          <cell r="C429" t="str">
            <v>KOSDAQ</v>
          </cell>
          <cell r="D429" t="str">
            <v>통신장비</v>
          </cell>
          <cell r="E429">
            <v>3170</v>
          </cell>
          <cell r="F429">
            <v>-60</v>
          </cell>
          <cell r="G429">
            <v>-1.86</v>
          </cell>
          <cell r="H429">
            <v>52047091970</v>
          </cell>
        </row>
        <row r="430">
          <cell r="B430" t="str">
            <v>버추얼텍</v>
          </cell>
          <cell r="C430" t="str">
            <v>KOSDAQ</v>
          </cell>
          <cell r="D430" t="str">
            <v>유통</v>
          </cell>
          <cell r="E430">
            <v>888</v>
          </cell>
          <cell r="F430">
            <v>23</v>
          </cell>
          <cell r="G430">
            <v>2.66</v>
          </cell>
          <cell r="H430">
            <v>61370891232</v>
          </cell>
        </row>
        <row r="431">
          <cell r="B431" t="str">
            <v>버킷스튜디오</v>
          </cell>
          <cell r="C431" t="str">
            <v>KOSDAQ</v>
          </cell>
          <cell r="D431" t="str">
            <v>디지털컨텐츠</v>
          </cell>
          <cell r="E431">
            <v>1870</v>
          </cell>
          <cell r="F431">
            <v>0</v>
          </cell>
          <cell r="G431">
            <v>0</v>
          </cell>
          <cell r="H431">
            <v>77064072580</v>
          </cell>
        </row>
        <row r="432">
          <cell r="B432" t="str">
            <v>베노홀딩스</v>
          </cell>
          <cell r="C432" t="str">
            <v>KOSDAQ</v>
          </cell>
          <cell r="D432" t="str">
            <v>소프트웨어</v>
          </cell>
          <cell r="E432">
            <v>6510</v>
          </cell>
          <cell r="F432">
            <v>-90</v>
          </cell>
          <cell r="G432">
            <v>-1.36</v>
          </cell>
          <cell r="H432">
            <v>146197914870</v>
          </cell>
        </row>
        <row r="433">
          <cell r="B433" t="str">
            <v>베뉴지</v>
          </cell>
          <cell r="C433" t="str">
            <v>KOSDAQ</v>
          </cell>
          <cell r="D433" t="str">
            <v>유통</v>
          </cell>
          <cell r="E433">
            <v>2040</v>
          </cell>
          <cell r="F433">
            <v>115</v>
          </cell>
          <cell r="G433">
            <v>5.97</v>
          </cell>
          <cell r="H433">
            <v>98328000000</v>
          </cell>
        </row>
        <row r="434">
          <cell r="B434" t="str">
            <v>베셀</v>
          </cell>
          <cell r="C434" t="str">
            <v>KOSDAQ</v>
          </cell>
          <cell r="D434" t="str">
            <v>반도체</v>
          </cell>
          <cell r="E434">
            <v>5990</v>
          </cell>
          <cell r="F434">
            <v>-180</v>
          </cell>
          <cell r="G434">
            <v>-2.92</v>
          </cell>
          <cell r="H434">
            <v>67042284320</v>
          </cell>
        </row>
        <row r="435">
          <cell r="B435" t="str">
            <v>베스파</v>
          </cell>
          <cell r="C435" t="str">
            <v>KOSDAQ</v>
          </cell>
          <cell r="D435" t="str">
            <v>디지털컨텐츠</v>
          </cell>
          <cell r="E435">
            <v>28500</v>
          </cell>
          <cell r="F435">
            <v>-400</v>
          </cell>
          <cell r="G435">
            <v>-1.38</v>
          </cell>
          <cell r="H435">
            <v>230043108000</v>
          </cell>
        </row>
        <row r="436">
          <cell r="B436" t="str">
            <v>보광산업</v>
          </cell>
          <cell r="C436" t="str">
            <v>KOSDAQ</v>
          </cell>
          <cell r="D436" t="str">
            <v>비금속</v>
          </cell>
          <cell r="E436">
            <v>6670</v>
          </cell>
          <cell r="F436">
            <v>-110</v>
          </cell>
          <cell r="G436">
            <v>-1.62</v>
          </cell>
          <cell r="H436">
            <v>242379309090</v>
          </cell>
        </row>
        <row r="437">
          <cell r="B437" t="str">
            <v>보라티알</v>
          </cell>
          <cell r="C437" t="str">
            <v>KOSDAQ</v>
          </cell>
          <cell r="D437" t="str">
            <v>유통</v>
          </cell>
          <cell r="E437">
            <v>15900</v>
          </cell>
          <cell r="F437">
            <v>150</v>
          </cell>
          <cell r="G437">
            <v>0.95</v>
          </cell>
          <cell r="H437">
            <v>107336654700</v>
          </cell>
        </row>
        <row r="438">
          <cell r="B438" t="str">
            <v>보성파워텍</v>
          </cell>
          <cell r="C438" t="str">
            <v>KOSDAQ</v>
          </cell>
          <cell r="D438" t="str">
            <v>금속</v>
          </cell>
          <cell r="E438">
            <v>2510</v>
          </cell>
          <cell r="F438">
            <v>-25</v>
          </cell>
          <cell r="G438">
            <v>-0.99</v>
          </cell>
          <cell r="H438">
            <v>115643378090</v>
          </cell>
        </row>
        <row r="439">
          <cell r="B439" t="str">
            <v>본느</v>
          </cell>
          <cell r="C439" t="str">
            <v>KOSDAQ</v>
          </cell>
          <cell r="D439" t="str">
            <v>화학</v>
          </cell>
          <cell r="E439">
            <v>3455</v>
          </cell>
          <cell r="F439">
            <v>85</v>
          </cell>
          <cell r="G439">
            <v>2.52</v>
          </cell>
          <cell r="H439">
            <v>106067104180</v>
          </cell>
        </row>
        <row r="440">
          <cell r="B440" t="str">
            <v>부방</v>
          </cell>
          <cell r="C440" t="str">
            <v>KOSDAQ</v>
          </cell>
          <cell r="D440" t="str">
            <v>금융</v>
          </cell>
          <cell r="E440">
            <v>4515</v>
          </cell>
          <cell r="F440">
            <v>5</v>
          </cell>
          <cell r="G440">
            <v>0.11</v>
          </cell>
          <cell r="H440">
            <v>271135953900</v>
          </cell>
        </row>
        <row r="441">
          <cell r="B441" t="str">
            <v>부스타</v>
          </cell>
          <cell r="C441" t="str">
            <v>KOSDAQ</v>
          </cell>
          <cell r="D441" t="str">
            <v>금속</v>
          </cell>
          <cell r="E441">
            <v>6360</v>
          </cell>
          <cell r="F441">
            <v>70</v>
          </cell>
          <cell r="G441">
            <v>1.1100000000000001</v>
          </cell>
          <cell r="H441">
            <v>53454528000</v>
          </cell>
        </row>
        <row r="442">
          <cell r="B442" t="str">
            <v>뷰노</v>
          </cell>
          <cell r="C442" t="str">
            <v>KOSDAQ</v>
          </cell>
          <cell r="D442" t="str">
            <v>소프트웨어</v>
          </cell>
          <cell r="E442">
            <v>24000</v>
          </cell>
          <cell r="F442">
            <v>0</v>
          </cell>
          <cell r="G442">
            <v>0</v>
          </cell>
          <cell r="H442">
            <v>260521656000</v>
          </cell>
        </row>
        <row r="443">
          <cell r="B443" t="str">
            <v>뷰웍스</v>
          </cell>
          <cell r="C443" t="str">
            <v>KOSDAQ</v>
          </cell>
          <cell r="D443" t="str">
            <v>의료·정밀기기</v>
          </cell>
          <cell r="E443">
            <v>36200</v>
          </cell>
          <cell r="F443">
            <v>150</v>
          </cell>
          <cell r="G443">
            <v>0.42</v>
          </cell>
          <cell r="H443">
            <v>362067513000</v>
          </cell>
        </row>
        <row r="444">
          <cell r="B444" t="str">
            <v>브랜드엑스코퍼레이션</v>
          </cell>
          <cell r="C444" t="str">
            <v>KOSDAQ</v>
          </cell>
          <cell r="D444" t="str">
            <v>인터넷</v>
          </cell>
          <cell r="E444">
            <v>11350</v>
          </cell>
          <cell r="F444">
            <v>-50</v>
          </cell>
          <cell r="G444">
            <v>-0.44</v>
          </cell>
          <cell r="H444">
            <v>216364686800</v>
          </cell>
        </row>
        <row r="445">
          <cell r="B445" t="str">
            <v>브리지텍</v>
          </cell>
          <cell r="C445" t="str">
            <v>KOSDAQ</v>
          </cell>
          <cell r="D445" t="str">
            <v>컴퓨터서비스</v>
          </cell>
          <cell r="E445">
            <v>4395</v>
          </cell>
          <cell r="F445">
            <v>115</v>
          </cell>
          <cell r="G445">
            <v>2.69</v>
          </cell>
          <cell r="H445">
            <v>52531237500</v>
          </cell>
        </row>
        <row r="446">
          <cell r="B446" t="str">
            <v>브릿지바이오테라퓨틱스</v>
          </cell>
          <cell r="C446" t="str">
            <v>KOSDAQ</v>
          </cell>
          <cell r="D446" t="str">
            <v>제약</v>
          </cell>
          <cell r="E446">
            <v>13700</v>
          </cell>
          <cell r="F446">
            <v>400</v>
          </cell>
          <cell r="G446">
            <v>3.01</v>
          </cell>
          <cell r="H446">
            <v>267816285800</v>
          </cell>
        </row>
        <row r="447">
          <cell r="B447" t="str">
            <v>브이원텍</v>
          </cell>
          <cell r="C447" t="str">
            <v>KOSDAQ</v>
          </cell>
          <cell r="D447" t="str">
            <v>기계·장비</v>
          </cell>
          <cell r="E447">
            <v>10500</v>
          </cell>
          <cell r="F447">
            <v>50</v>
          </cell>
          <cell r="G447">
            <v>0.48</v>
          </cell>
          <cell r="H447">
            <v>158031090000</v>
          </cell>
        </row>
        <row r="448">
          <cell r="B448" t="str">
            <v>브이티지엠피</v>
          </cell>
          <cell r="C448" t="str">
            <v>KOSDAQ</v>
          </cell>
          <cell r="D448" t="str">
            <v>일반전기전자</v>
          </cell>
          <cell r="E448">
            <v>8120</v>
          </cell>
          <cell r="F448">
            <v>-30</v>
          </cell>
          <cell r="G448">
            <v>-0.37</v>
          </cell>
          <cell r="H448">
            <v>277375310520</v>
          </cell>
        </row>
        <row r="449">
          <cell r="B449" t="str">
            <v>블러썸엠앤씨</v>
          </cell>
          <cell r="C449" t="str">
            <v>KOSDAQ</v>
          </cell>
          <cell r="D449" t="str">
            <v>기타제조</v>
          </cell>
          <cell r="E449">
            <v>4555</v>
          </cell>
          <cell r="F449">
            <v>0</v>
          </cell>
          <cell r="G449">
            <v>0</v>
          </cell>
          <cell r="H449">
            <v>62509048460</v>
          </cell>
        </row>
        <row r="450">
          <cell r="B450" t="str">
            <v>블루콤</v>
          </cell>
          <cell r="C450" t="str">
            <v>KOSDAQ</v>
          </cell>
          <cell r="D450" t="str">
            <v>IT부품</v>
          </cell>
          <cell r="E450">
            <v>7520</v>
          </cell>
          <cell r="F450">
            <v>-30</v>
          </cell>
          <cell r="G450">
            <v>-0.4</v>
          </cell>
          <cell r="H450">
            <v>136022113440</v>
          </cell>
        </row>
        <row r="451">
          <cell r="B451" t="str">
            <v>비나텍</v>
          </cell>
          <cell r="C451" t="str">
            <v>KOSDAQ</v>
          </cell>
          <cell r="D451" t="str">
            <v>IT부품</v>
          </cell>
          <cell r="E451">
            <v>43450</v>
          </cell>
          <cell r="F451">
            <v>100</v>
          </cell>
          <cell r="G451">
            <v>0.23</v>
          </cell>
          <cell r="H451">
            <v>212961485000</v>
          </cell>
        </row>
        <row r="452">
          <cell r="B452" t="str">
            <v>비덴트</v>
          </cell>
          <cell r="C452" t="str">
            <v>KOSDAQ</v>
          </cell>
          <cell r="D452" t="str">
            <v>통신장비</v>
          </cell>
          <cell r="E452">
            <v>14200</v>
          </cell>
          <cell r="F452">
            <v>500</v>
          </cell>
          <cell r="G452">
            <v>3.65</v>
          </cell>
          <cell r="H452">
            <v>648568031000</v>
          </cell>
        </row>
        <row r="453">
          <cell r="B453" t="str">
            <v>비디아이</v>
          </cell>
          <cell r="C453" t="str">
            <v>KOSDAQ</v>
          </cell>
          <cell r="D453" t="str">
            <v>기계·장비</v>
          </cell>
          <cell r="E453">
            <v>7010</v>
          </cell>
          <cell r="F453">
            <v>-160</v>
          </cell>
          <cell r="G453">
            <v>-2.23</v>
          </cell>
          <cell r="H453">
            <v>142861031050</v>
          </cell>
        </row>
        <row r="454">
          <cell r="B454" t="str">
            <v>비보존 헬스케어</v>
          </cell>
          <cell r="C454" t="str">
            <v>KOSDAQ</v>
          </cell>
          <cell r="D454" t="str">
            <v>반도체</v>
          </cell>
          <cell r="E454">
            <v>1490</v>
          </cell>
          <cell r="F454">
            <v>-35</v>
          </cell>
          <cell r="G454">
            <v>-2.2999999999999998</v>
          </cell>
          <cell r="H454">
            <v>238032676260</v>
          </cell>
        </row>
        <row r="455">
          <cell r="B455" t="str">
            <v>비비씨</v>
          </cell>
          <cell r="C455" t="str">
            <v>KOSDAQ</v>
          </cell>
          <cell r="D455" t="str">
            <v>기타제조</v>
          </cell>
          <cell r="E455">
            <v>19100</v>
          </cell>
          <cell r="F455">
            <v>-300</v>
          </cell>
          <cell r="G455">
            <v>-1.55</v>
          </cell>
          <cell r="H455">
            <v>103210345300</v>
          </cell>
        </row>
        <row r="456">
          <cell r="B456" t="str">
            <v>비씨월드제약</v>
          </cell>
          <cell r="C456" t="str">
            <v>KOSDAQ</v>
          </cell>
          <cell r="D456" t="str">
            <v>제약</v>
          </cell>
          <cell r="E456">
            <v>16700</v>
          </cell>
          <cell r="F456">
            <v>-50</v>
          </cell>
          <cell r="G456">
            <v>-0.3</v>
          </cell>
          <cell r="H456">
            <v>148502812800</v>
          </cell>
        </row>
        <row r="457">
          <cell r="B457" t="str">
            <v>비아트론</v>
          </cell>
          <cell r="C457" t="str">
            <v>KOSDAQ</v>
          </cell>
          <cell r="D457" t="str">
            <v>반도체</v>
          </cell>
          <cell r="E457">
            <v>11050</v>
          </cell>
          <cell r="F457">
            <v>-150</v>
          </cell>
          <cell r="G457">
            <v>-1.34</v>
          </cell>
          <cell r="H457">
            <v>133867545500</v>
          </cell>
        </row>
        <row r="458">
          <cell r="B458" t="str">
            <v>비에이치</v>
          </cell>
          <cell r="C458" t="str">
            <v>KOSDAQ</v>
          </cell>
          <cell r="D458" t="str">
            <v>IT부품</v>
          </cell>
          <cell r="E458">
            <v>18000</v>
          </cell>
          <cell r="F458">
            <v>50</v>
          </cell>
          <cell r="G458">
            <v>0.28000000000000003</v>
          </cell>
          <cell r="H458">
            <v>602508384000</v>
          </cell>
        </row>
        <row r="459">
          <cell r="B459" t="str">
            <v>비에이치아이</v>
          </cell>
          <cell r="C459" t="str">
            <v>KOSDAQ</v>
          </cell>
          <cell r="D459" t="str">
            <v>기계·장비</v>
          </cell>
          <cell r="E459">
            <v>4260</v>
          </cell>
          <cell r="F459">
            <v>90</v>
          </cell>
          <cell r="G459">
            <v>2.16</v>
          </cell>
          <cell r="H459">
            <v>110760000000</v>
          </cell>
        </row>
        <row r="460">
          <cell r="B460" t="str">
            <v>비엠티</v>
          </cell>
          <cell r="C460" t="str">
            <v>KOSDAQ</v>
          </cell>
          <cell r="D460" t="str">
            <v>기계·장비</v>
          </cell>
          <cell r="E460">
            <v>12900</v>
          </cell>
          <cell r="F460">
            <v>-50</v>
          </cell>
          <cell r="G460">
            <v>-0.39</v>
          </cell>
          <cell r="H460">
            <v>105090224100</v>
          </cell>
        </row>
        <row r="461">
          <cell r="B461" t="str">
            <v>비올</v>
          </cell>
          <cell r="C461" t="str">
            <v>KOSDAQ</v>
          </cell>
          <cell r="D461" t="str">
            <v>금융</v>
          </cell>
          <cell r="E461">
            <v>2145</v>
          </cell>
          <cell r="F461">
            <v>-35</v>
          </cell>
          <cell r="G461">
            <v>-1.61</v>
          </cell>
          <cell r="H461">
            <v>117417300000</v>
          </cell>
        </row>
        <row r="462">
          <cell r="B462" t="str">
            <v>비즈니스온</v>
          </cell>
          <cell r="C462" t="str">
            <v>KOSDAQ</v>
          </cell>
          <cell r="D462" t="str">
            <v>소프트웨어</v>
          </cell>
          <cell r="E462">
            <v>23000</v>
          </cell>
          <cell r="F462">
            <v>300</v>
          </cell>
          <cell r="G462">
            <v>1.32</v>
          </cell>
          <cell r="H462">
            <v>261658120000</v>
          </cell>
        </row>
        <row r="463">
          <cell r="B463" t="str">
            <v>비츠로셀</v>
          </cell>
          <cell r="C463" t="str">
            <v>KOSDAQ</v>
          </cell>
          <cell r="D463" t="str">
            <v>IT부품</v>
          </cell>
          <cell r="E463">
            <v>14950</v>
          </cell>
          <cell r="F463">
            <v>200</v>
          </cell>
          <cell r="G463">
            <v>1.36</v>
          </cell>
          <cell r="H463">
            <v>322010322400</v>
          </cell>
        </row>
        <row r="464">
          <cell r="B464" t="str">
            <v>비츠로시스</v>
          </cell>
          <cell r="C464" t="str">
            <v>KOSDAQ</v>
          </cell>
          <cell r="D464" t="str">
            <v>일반전기전자</v>
          </cell>
          <cell r="E464">
            <v>5930</v>
          </cell>
          <cell r="F464">
            <v>0</v>
          </cell>
          <cell r="G464">
            <v>0</v>
          </cell>
          <cell r="H464">
            <v>127850669540</v>
          </cell>
        </row>
        <row r="465">
          <cell r="B465" t="str">
            <v>비츠로테크</v>
          </cell>
          <cell r="C465" t="str">
            <v>KOSDAQ</v>
          </cell>
          <cell r="D465" t="str">
            <v>금융</v>
          </cell>
          <cell r="E465">
            <v>9980</v>
          </cell>
          <cell r="F465">
            <v>-20</v>
          </cell>
          <cell r="G465">
            <v>-0.2</v>
          </cell>
          <cell r="H465">
            <v>242283951020</v>
          </cell>
        </row>
        <row r="466">
          <cell r="B466" t="str">
            <v>비트컴퓨터</v>
          </cell>
          <cell r="C466" t="str">
            <v>KOSDAQ</v>
          </cell>
          <cell r="D466" t="str">
            <v>소프트웨어</v>
          </cell>
          <cell r="E466">
            <v>9160</v>
          </cell>
          <cell r="F466">
            <v>120</v>
          </cell>
          <cell r="G466">
            <v>1.33</v>
          </cell>
          <cell r="H466">
            <v>152269363880</v>
          </cell>
        </row>
        <row r="467">
          <cell r="B467" t="str">
            <v>비피도</v>
          </cell>
          <cell r="C467" t="str">
            <v>KOSDAQ</v>
          </cell>
          <cell r="D467" t="str">
            <v>음식료·담배</v>
          </cell>
          <cell r="E467">
            <v>12200</v>
          </cell>
          <cell r="F467">
            <v>-250</v>
          </cell>
          <cell r="G467">
            <v>-2.0099999999999998</v>
          </cell>
          <cell r="H467">
            <v>49898000000</v>
          </cell>
        </row>
        <row r="468">
          <cell r="B468" t="str">
            <v>빅솔론</v>
          </cell>
          <cell r="C468" t="str">
            <v>KOSDAQ</v>
          </cell>
          <cell r="D468" t="str">
            <v>정보기기</v>
          </cell>
          <cell r="E468">
            <v>5090</v>
          </cell>
          <cell r="F468">
            <v>110</v>
          </cell>
          <cell r="G468">
            <v>2.21</v>
          </cell>
          <cell r="H468">
            <v>97926026450</v>
          </cell>
        </row>
        <row r="469">
          <cell r="B469" t="str">
            <v>빅텍</v>
          </cell>
          <cell r="C469" t="str">
            <v>KOSDAQ</v>
          </cell>
          <cell r="D469" t="str">
            <v>의료·정밀기기</v>
          </cell>
          <cell r="E469">
            <v>7520</v>
          </cell>
          <cell r="F469">
            <v>-90</v>
          </cell>
          <cell r="G469">
            <v>-1.18</v>
          </cell>
          <cell r="H469">
            <v>215469056000</v>
          </cell>
        </row>
        <row r="470">
          <cell r="B470" t="str">
            <v>빛샘전자</v>
          </cell>
          <cell r="C470" t="str">
            <v>KOSDAQ</v>
          </cell>
          <cell r="D470" t="str">
            <v>반도체</v>
          </cell>
          <cell r="E470">
            <v>7300</v>
          </cell>
          <cell r="F470">
            <v>440</v>
          </cell>
          <cell r="G470">
            <v>6.41</v>
          </cell>
          <cell r="H470">
            <v>45485270700</v>
          </cell>
        </row>
        <row r="471">
          <cell r="B471" t="str">
            <v>사람인에이치알</v>
          </cell>
          <cell r="C471" t="str">
            <v>KOSDAQ</v>
          </cell>
          <cell r="D471" t="str">
            <v>인터넷</v>
          </cell>
          <cell r="E471">
            <v>34650</v>
          </cell>
          <cell r="F471">
            <v>-550</v>
          </cell>
          <cell r="G471">
            <v>-1.56</v>
          </cell>
          <cell r="H471">
            <v>403993462950</v>
          </cell>
        </row>
        <row r="472">
          <cell r="B472" t="str">
            <v>삼강엠앤티</v>
          </cell>
          <cell r="C472" t="str">
            <v>KOSDAQ</v>
          </cell>
          <cell r="D472" t="str">
            <v>금속</v>
          </cell>
          <cell r="E472">
            <v>21750</v>
          </cell>
          <cell r="F472">
            <v>350</v>
          </cell>
          <cell r="G472">
            <v>1.64</v>
          </cell>
          <cell r="H472">
            <v>772744135500</v>
          </cell>
        </row>
        <row r="473">
          <cell r="B473" t="str">
            <v>삼기</v>
          </cell>
          <cell r="C473" t="str">
            <v>KOSDAQ</v>
          </cell>
          <cell r="D473" t="str">
            <v>운송장비·부품</v>
          </cell>
          <cell r="E473">
            <v>4190</v>
          </cell>
          <cell r="F473">
            <v>220</v>
          </cell>
          <cell r="G473">
            <v>5.54</v>
          </cell>
          <cell r="H473">
            <v>160642203320</v>
          </cell>
        </row>
        <row r="474">
          <cell r="B474" t="str">
            <v>삼륭물산</v>
          </cell>
          <cell r="C474" t="str">
            <v>KOSDAQ</v>
          </cell>
          <cell r="D474" t="str">
            <v>종이·목재</v>
          </cell>
          <cell r="E474">
            <v>8090</v>
          </cell>
          <cell r="F474">
            <v>80</v>
          </cell>
          <cell r="G474">
            <v>1</v>
          </cell>
          <cell r="H474">
            <v>122361250000</v>
          </cell>
        </row>
        <row r="475">
          <cell r="B475" t="str">
            <v>삼목에스폼</v>
          </cell>
          <cell r="C475" t="str">
            <v>KOSDAQ</v>
          </cell>
          <cell r="D475" t="str">
            <v>금속</v>
          </cell>
          <cell r="E475">
            <v>13200</v>
          </cell>
          <cell r="F475">
            <v>-650</v>
          </cell>
          <cell r="G475">
            <v>-4.6900000000000004</v>
          </cell>
          <cell r="H475">
            <v>194040000000</v>
          </cell>
        </row>
        <row r="476">
          <cell r="B476" t="str">
            <v>삼보모터스</v>
          </cell>
          <cell r="C476" t="str">
            <v>KOSDAQ</v>
          </cell>
          <cell r="D476" t="str">
            <v>운송장비·부품</v>
          </cell>
          <cell r="E476">
            <v>7020</v>
          </cell>
          <cell r="F476">
            <v>10</v>
          </cell>
          <cell r="G476">
            <v>0.14000000000000001</v>
          </cell>
          <cell r="H476">
            <v>119933484840</v>
          </cell>
        </row>
        <row r="477">
          <cell r="B477" t="str">
            <v>삼보산업</v>
          </cell>
          <cell r="C477" t="str">
            <v>KOSDAQ</v>
          </cell>
          <cell r="D477" t="str">
            <v>금속</v>
          </cell>
          <cell r="E477">
            <v>1205</v>
          </cell>
          <cell r="F477">
            <v>-20</v>
          </cell>
          <cell r="G477">
            <v>-1.63</v>
          </cell>
          <cell r="H477">
            <v>45901156430</v>
          </cell>
        </row>
        <row r="478">
          <cell r="B478" t="str">
            <v>삼보판지</v>
          </cell>
          <cell r="C478" t="str">
            <v>KOSDAQ</v>
          </cell>
          <cell r="D478" t="str">
            <v>종이·목재</v>
          </cell>
          <cell r="E478">
            <v>14700</v>
          </cell>
          <cell r="F478">
            <v>-500</v>
          </cell>
          <cell r="G478">
            <v>-3.29</v>
          </cell>
          <cell r="H478">
            <v>237699000000</v>
          </cell>
        </row>
        <row r="479">
          <cell r="B479" t="str">
            <v>삼본전자</v>
          </cell>
          <cell r="C479" t="str">
            <v>KOSDAQ</v>
          </cell>
          <cell r="D479" t="str">
            <v>일반전기전자</v>
          </cell>
          <cell r="E479">
            <v>1220</v>
          </cell>
          <cell r="F479">
            <v>-25</v>
          </cell>
          <cell r="G479">
            <v>-2.0099999999999998</v>
          </cell>
          <cell r="H479">
            <v>117756626500</v>
          </cell>
        </row>
        <row r="480">
          <cell r="B480" t="str">
            <v>삼성스팩2호</v>
          </cell>
          <cell r="C480" t="str">
            <v>KOSDAQ</v>
          </cell>
          <cell r="D480" t="str">
            <v>금융</v>
          </cell>
          <cell r="E480">
            <v>2180</v>
          </cell>
          <cell r="F480">
            <v>0</v>
          </cell>
          <cell r="G480">
            <v>0</v>
          </cell>
          <cell r="H480">
            <v>16459000000</v>
          </cell>
        </row>
        <row r="481">
          <cell r="B481" t="str">
            <v>삼아제약</v>
          </cell>
          <cell r="C481" t="str">
            <v>KOSDAQ</v>
          </cell>
          <cell r="D481" t="str">
            <v>제약</v>
          </cell>
          <cell r="E481">
            <v>14950</v>
          </cell>
          <cell r="F481">
            <v>200</v>
          </cell>
          <cell r="G481">
            <v>1.36</v>
          </cell>
          <cell r="H481">
            <v>95231500000</v>
          </cell>
        </row>
        <row r="482">
          <cell r="B482" t="str">
            <v>삼양옵틱스</v>
          </cell>
          <cell r="C482" t="str">
            <v>KOSDAQ</v>
          </cell>
          <cell r="D482" t="str">
            <v>의료·정밀기기</v>
          </cell>
          <cell r="E482">
            <v>9860</v>
          </cell>
          <cell r="F482">
            <v>80</v>
          </cell>
          <cell r="G482">
            <v>0.82</v>
          </cell>
          <cell r="H482">
            <v>99514022000</v>
          </cell>
        </row>
        <row r="483">
          <cell r="B483" t="str">
            <v>삼영엠텍</v>
          </cell>
          <cell r="C483" t="str">
            <v>KOSDAQ</v>
          </cell>
          <cell r="D483" t="str">
            <v>금속</v>
          </cell>
          <cell r="E483">
            <v>5670</v>
          </cell>
          <cell r="F483">
            <v>250</v>
          </cell>
          <cell r="G483">
            <v>4.6100000000000003</v>
          </cell>
          <cell r="H483">
            <v>73710000000</v>
          </cell>
        </row>
        <row r="484">
          <cell r="B484" t="str">
            <v>삼영이엔씨</v>
          </cell>
          <cell r="C484" t="str">
            <v>KOSDAQ</v>
          </cell>
          <cell r="D484" t="str">
            <v>통신장비</v>
          </cell>
          <cell r="E484">
            <v>8540</v>
          </cell>
          <cell r="F484">
            <v>230</v>
          </cell>
          <cell r="G484">
            <v>2.77</v>
          </cell>
          <cell r="H484">
            <v>81963521080</v>
          </cell>
        </row>
        <row r="485">
          <cell r="B485" t="str">
            <v>삼일</v>
          </cell>
          <cell r="C485" t="str">
            <v>KOSDAQ</v>
          </cell>
          <cell r="D485" t="str">
            <v>운송</v>
          </cell>
          <cell r="E485">
            <v>2320</v>
          </cell>
          <cell r="F485">
            <v>40</v>
          </cell>
          <cell r="G485">
            <v>1.75</v>
          </cell>
          <cell r="H485">
            <v>37615528800</v>
          </cell>
        </row>
        <row r="486">
          <cell r="B486" t="str">
            <v>삼일기업공사</v>
          </cell>
          <cell r="C486" t="str">
            <v>KOSDAQ</v>
          </cell>
          <cell r="D486" t="str">
            <v>건설</v>
          </cell>
          <cell r="E486">
            <v>4940</v>
          </cell>
          <cell r="F486">
            <v>-40</v>
          </cell>
          <cell r="G486">
            <v>-0.8</v>
          </cell>
          <cell r="H486">
            <v>61256000000</v>
          </cell>
        </row>
        <row r="487">
          <cell r="B487" t="str">
            <v>삼지전자</v>
          </cell>
          <cell r="C487" t="str">
            <v>KOSDAQ</v>
          </cell>
          <cell r="D487" t="str">
            <v>통신장비</v>
          </cell>
          <cell r="E487">
            <v>13600</v>
          </cell>
          <cell r="F487">
            <v>100</v>
          </cell>
          <cell r="G487">
            <v>0.74</v>
          </cell>
          <cell r="H487">
            <v>221931899200</v>
          </cell>
        </row>
        <row r="488">
          <cell r="B488" t="str">
            <v>삼진</v>
          </cell>
          <cell r="C488" t="str">
            <v>KOSDAQ</v>
          </cell>
          <cell r="D488" t="str">
            <v>일반전기전자</v>
          </cell>
          <cell r="E488">
            <v>11550</v>
          </cell>
          <cell r="F488">
            <v>150</v>
          </cell>
          <cell r="G488">
            <v>1.32</v>
          </cell>
          <cell r="H488">
            <v>69300000000</v>
          </cell>
        </row>
        <row r="489">
          <cell r="B489" t="str">
            <v>삼진엘앤디</v>
          </cell>
          <cell r="C489" t="str">
            <v>KOSDAQ</v>
          </cell>
          <cell r="D489" t="str">
            <v>IT부품</v>
          </cell>
          <cell r="E489">
            <v>3840</v>
          </cell>
          <cell r="F489">
            <v>40</v>
          </cell>
          <cell r="G489">
            <v>1.05</v>
          </cell>
          <cell r="H489">
            <v>95843450880</v>
          </cell>
        </row>
        <row r="490">
          <cell r="B490" t="str">
            <v>삼천당제약</v>
          </cell>
          <cell r="C490" t="str">
            <v>KOSDAQ</v>
          </cell>
          <cell r="D490" t="str">
            <v>제약</v>
          </cell>
          <cell r="E490">
            <v>51300</v>
          </cell>
          <cell r="F490">
            <v>300</v>
          </cell>
          <cell r="G490">
            <v>0.59</v>
          </cell>
          <cell r="H490">
            <v>1168000503300</v>
          </cell>
        </row>
        <row r="491">
          <cell r="B491" t="str">
            <v>삼천리자전거</v>
          </cell>
          <cell r="C491" t="str">
            <v>KOSDAQ</v>
          </cell>
          <cell r="D491" t="str">
            <v>유통</v>
          </cell>
          <cell r="E491">
            <v>12700</v>
          </cell>
          <cell r="F491">
            <v>-500</v>
          </cell>
          <cell r="G491">
            <v>-3.79</v>
          </cell>
          <cell r="H491">
            <v>168574427900</v>
          </cell>
        </row>
        <row r="492">
          <cell r="B492" t="str">
            <v>삼표시멘트</v>
          </cell>
          <cell r="C492" t="str">
            <v>KOSDAQ</v>
          </cell>
          <cell r="D492" t="str">
            <v>비금속</v>
          </cell>
          <cell r="E492">
            <v>5560</v>
          </cell>
          <cell r="F492">
            <v>-220</v>
          </cell>
          <cell r="G492">
            <v>-3.81</v>
          </cell>
          <cell r="H492">
            <v>596905881880</v>
          </cell>
        </row>
        <row r="493">
          <cell r="B493" t="str">
            <v>삼현철강</v>
          </cell>
          <cell r="C493" t="str">
            <v>KOSDAQ</v>
          </cell>
          <cell r="D493" t="str">
            <v>금속</v>
          </cell>
          <cell r="E493">
            <v>5080</v>
          </cell>
          <cell r="F493">
            <v>-90</v>
          </cell>
          <cell r="G493">
            <v>-1.74</v>
          </cell>
          <cell r="H493">
            <v>79770681200</v>
          </cell>
        </row>
        <row r="494">
          <cell r="B494" t="str">
            <v>삼화네트웍스</v>
          </cell>
          <cell r="C494" t="str">
            <v>KOSDAQ</v>
          </cell>
          <cell r="D494" t="str">
            <v>오락·문화</v>
          </cell>
          <cell r="E494">
            <v>4850</v>
          </cell>
          <cell r="F494">
            <v>-200</v>
          </cell>
          <cell r="G494">
            <v>-3.96</v>
          </cell>
          <cell r="H494">
            <v>209388725050</v>
          </cell>
        </row>
        <row r="495">
          <cell r="B495" t="str">
            <v>상보</v>
          </cell>
          <cell r="C495" t="str">
            <v>KOSDAQ</v>
          </cell>
          <cell r="D495" t="str">
            <v>화학</v>
          </cell>
          <cell r="E495">
            <v>1850</v>
          </cell>
          <cell r="F495">
            <v>15</v>
          </cell>
          <cell r="G495">
            <v>0.82</v>
          </cell>
          <cell r="H495">
            <v>86613812450</v>
          </cell>
        </row>
        <row r="496">
          <cell r="B496" t="str">
            <v>상상인</v>
          </cell>
          <cell r="C496" t="str">
            <v>KOSDAQ</v>
          </cell>
          <cell r="D496" t="str">
            <v>컴퓨터서비스</v>
          </cell>
          <cell r="E496">
            <v>6600</v>
          </cell>
          <cell r="F496">
            <v>-20</v>
          </cell>
          <cell r="G496">
            <v>-0.3</v>
          </cell>
          <cell r="H496">
            <v>365166865800</v>
          </cell>
        </row>
        <row r="497">
          <cell r="B497" t="str">
            <v>상상인이안1호스팩</v>
          </cell>
          <cell r="C497" t="str">
            <v>KOSDAQ</v>
          </cell>
          <cell r="D497" t="str">
            <v>금융</v>
          </cell>
          <cell r="E497">
            <v>2120</v>
          </cell>
          <cell r="F497">
            <v>0</v>
          </cell>
          <cell r="G497">
            <v>0</v>
          </cell>
          <cell r="H497">
            <v>10070000000</v>
          </cell>
        </row>
        <row r="498">
          <cell r="B498" t="str">
            <v>상상인이안제2호스팩</v>
          </cell>
          <cell r="C498" t="str">
            <v>KOSDAQ</v>
          </cell>
          <cell r="D498" t="str">
            <v>금융</v>
          </cell>
          <cell r="E498">
            <v>2050</v>
          </cell>
          <cell r="F498">
            <v>10</v>
          </cell>
          <cell r="G498">
            <v>0.49</v>
          </cell>
          <cell r="H498">
            <v>7892500000</v>
          </cell>
        </row>
        <row r="499">
          <cell r="B499" t="str">
            <v>상상인인더스트리</v>
          </cell>
          <cell r="C499" t="str">
            <v>KOSDAQ</v>
          </cell>
          <cell r="D499" t="str">
            <v>기계·장비</v>
          </cell>
          <cell r="E499">
            <v>1050</v>
          </cell>
          <cell r="F499">
            <v>20</v>
          </cell>
          <cell r="G499">
            <v>1.94</v>
          </cell>
          <cell r="H499">
            <v>66750768000</v>
          </cell>
        </row>
        <row r="500">
          <cell r="B500" t="str">
            <v>상신이디피</v>
          </cell>
          <cell r="C500" t="str">
            <v>KOSDAQ</v>
          </cell>
          <cell r="D500" t="str">
            <v>IT부품</v>
          </cell>
          <cell r="E500">
            <v>13400</v>
          </cell>
          <cell r="F500">
            <v>300</v>
          </cell>
          <cell r="G500">
            <v>2.29</v>
          </cell>
          <cell r="H500">
            <v>178665228400</v>
          </cell>
        </row>
        <row r="501">
          <cell r="B501" t="str">
            <v>상신전자</v>
          </cell>
          <cell r="C501" t="str">
            <v>KOSDAQ</v>
          </cell>
          <cell r="D501" t="str">
            <v>일반전기전자</v>
          </cell>
          <cell r="E501">
            <v>4750</v>
          </cell>
          <cell r="F501">
            <v>-100</v>
          </cell>
          <cell r="G501">
            <v>-2.06</v>
          </cell>
          <cell r="H501">
            <v>67662410500</v>
          </cell>
        </row>
        <row r="502">
          <cell r="B502" t="str">
            <v>상아프론테크</v>
          </cell>
          <cell r="C502" t="str">
            <v>KOSDAQ</v>
          </cell>
          <cell r="D502" t="str">
            <v>화학</v>
          </cell>
          <cell r="E502">
            <v>53000</v>
          </cell>
          <cell r="F502">
            <v>300</v>
          </cell>
          <cell r="G502">
            <v>0.56999999999999995</v>
          </cell>
          <cell r="H502">
            <v>833412545000</v>
          </cell>
        </row>
        <row r="503">
          <cell r="B503" t="str">
            <v>상지카일룸</v>
          </cell>
          <cell r="C503" t="str">
            <v>KOSDAQ</v>
          </cell>
          <cell r="D503" t="str">
            <v>건설</v>
          </cell>
          <cell r="E503">
            <v>1360</v>
          </cell>
          <cell r="F503">
            <v>-30</v>
          </cell>
          <cell r="G503">
            <v>-2.16</v>
          </cell>
          <cell r="H503">
            <v>79509325040</v>
          </cell>
        </row>
        <row r="504">
          <cell r="B504" t="str">
            <v>새로닉스</v>
          </cell>
          <cell r="C504" t="str">
            <v>KOSDAQ</v>
          </cell>
          <cell r="D504" t="str">
            <v>IT부품</v>
          </cell>
          <cell r="E504">
            <v>11250</v>
          </cell>
          <cell r="F504">
            <v>450</v>
          </cell>
          <cell r="G504">
            <v>4.17</v>
          </cell>
          <cell r="H504">
            <v>139765207500</v>
          </cell>
        </row>
        <row r="505">
          <cell r="B505" t="str">
            <v>샘코</v>
          </cell>
          <cell r="C505" t="str">
            <v>KOSDAQ</v>
          </cell>
          <cell r="D505" t="str">
            <v>운송장비·부품</v>
          </cell>
          <cell r="E505">
            <v>2015</v>
          </cell>
          <cell r="F505">
            <v>0</v>
          </cell>
          <cell r="G505">
            <v>0</v>
          </cell>
          <cell r="H505">
            <v>40128610145</v>
          </cell>
        </row>
        <row r="506">
          <cell r="B506" t="str">
            <v>서남</v>
          </cell>
          <cell r="C506" t="str">
            <v>KOSDAQ</v>
          </cell>
          <cell r="D506" t="str">
            <v>일반전기전자</v>
          </cell>
          <cell r="E506">
            <v>3330</v>
          </cell>
          <cell r="F506">
            <v>0</v>
          </cell>
          <cell r="G506">
            <v>0</v>
          </cell>
          <cell r="H506">
            <v>68701762800</v>
          </cell>
        </row>
        <row r="507">
          <cell r="B507" t="str">
            <v>서린바이오</v>
          </cell>
          <cell r="C507" t="str">
            <v>KOSDAQ</v>
          </cell>
          <cell r="D507" t="str">
            <v>유통</v>
          </cell>
          <cell r="E507">
            <v>12300</v>
          </cell>
          <cell r="F507">
            <v>100</v>
          </cell>
          <cell r="G507">
            <v>0.82</v>
          </cell>
          <cell r="H507">
            <v>98408314800</v>
          </cell>
        </row>
        <row r="508">
          <cell r="B508" t="str">
            <v>서부T&amp;D</v>
          </cell>
          <cell r="C508" t="str">
            <v>KOSDAQ</v>
          </cell>
          <cell r="D508" t="str">
            <v>숙박·음식</v>
          </cell>
          <cell r="E508">
            <v>7900</v>
          </cell>
          <cell r="F508">
            <v>50</v>
          </cell>
          <cell r="G508">
            <v>0.64</v>
          </cell>
          <cell r="H508">
            <v>459309507600</v>
          </cell>
        </row>
        <row r="509">
          <cell r="B509" t="str">
            <v>서산</v>
          </cell>
          <cell r="C509" t="str">
            <v>KOSDAQ</v>
          </cell>
          <cell r="D509" t="str">
            <v>비금속</v>
          </cell>
          <cell r="E509">
            <v>2725</v>
          </cell>
          <cell r="F509">
            <v>45</v>
          </cell>
          <cell r="G509">
            <v>1.68</v>
          </cell>
          <cell r="H509">
            <v>54500000000</v>
          </cell>
        </row>
        <row r="510">
          <cell r="B510" t="str">
            <v>서암기계공업</v>
          </cell>
          <cell r="C510" t="str">
            <v>KOSDAQ</v>
          </cell>
          <cell r="D510" t="str">
            <v>기계·장비</v>
          </cell>
          <cell r="E510">
            <v>6040</v>
          </cell>
          <cell r="F510">
            <v>-90</v>
          </cell>
          <cell r="G510">
            <v>-1.47</v>
          </cell>
          <cell r="H510">
            <v>76104000000</v>
          </cell>
        </row>
        <row r="511">
          <cell r="B511" t="str">
            <v>서연탑메탈</v>
          </cell>
          <cell r="C511" t="str">
            <v>KOSDAQ</v>
          </cell>
          <cell r="D511" t="str">
            <v>기계·장비</v>
          </cell>
          <cell r="E511">
            <v>14000</v>
          </cell>
          <cell r="F511">
            <v>1150</v>
          </cell>
          <cell r="G511">
            <v>8.9499999999999993</v>
          </cell>
          <cell r="H511">
            <v>163100000000</v>
          </cell>
        </row>
        <row r="512">
          <cell r="B512" t="str">
            <v>서울리거</v>
          </cell>
          <cell r="C512" t="str">
            <v>KOSDAQ</v>
          </cell>
          <cell r="D512" t="str">
            <v>유통</v>
          </cell>
          <cell r="E512">
            <v>976</v>
          </cell>
          <cell r="F512">
            <v>-16</v>
          </cell>
          <cell r="G512">
            <v>-1.61</v>
          </cell>
          <cell r="H512">
            <v>35583455984</v>
          </cell>
        </row>
        <row r="513">
          <cell r="B513" t="str">
            <v>서울바이오시스</v>
          </cell>
          <cell r="C513" t="str">
            <v>KOSDAQ</v>
          </cell>
          <cell r="D513" t="str">
            <v>IT부품</v>
          </cell>
          <cell r="E513">
            <v>15650</v>
          </cell>
          <cell r="F513">
            <v>-50</v>
          </cell>
          <cell r="G513">
            <v>-0.32</v>
          </cell>
          <cell r="H513">
            <v>598200169450</v>
          </cell>
        </row>
        <row r="514">
          <cell r="B514" t="str">
            <v>서울반도체</v>
          </cell>
          <cell r="C514" t="str">
            <v>KOSDAQ</v>
          </cell>
          <cell r="D514" t="str">
            <v>반도체</v>
          </cell>
          <cell r="E514">
            <v>18550</v>
          </cell>
          <cell r="F514">
            <v>50</v>
          </cell>
          <cell r="G514">
            <v>0.27</v>
          </cell>
          <cell r="H514">
            <v>1081565170000</v>
          </cell>
        </row>
        <row r="515">
          <cell r="B515" t="str">
            <v>서울옥션</v>
          </cell>
          <cell r="C515" t="str">
            <v>KOSDAQ</v>
          </cell>
          <cell r="D515" t="str">
            <v>유통</v>
          </cell>
          <cell r="E515">
            <v>18200</v>
          </cell>
          <cell r="F515">
            <v>1000</v>
          </cell>
          <cell r="G515">
            <v>5.81</v>
          </cell>
          <cell r="H515">
            <v>307898500000</v>
          </cell>
        </row>
        <row r="516">
          <cell r="B516" t="str">
            <v>서울전자통신</v>
          </cell>
          <cell r="C516" t="str">
            <v>KOSDAQ</v>
          </cell>
          <cell r="D516" t="str">
            <v>유통</v>
          </cell>
          <cell r="E516">
            <v>892</v>
          </cell>
          <cell r="F516">
            <v>13</v>
          </cell>
          <cell r="G516">
            <v>1.48</v>
          </cell>
          <cell r="H516">
            <v>62073251524</v>
          </cell>
        </row>
        <row r="517">
          <cell r="B517" t="str">
            <v>서울제약</v>
          </cell>
          <cell r="C517" t="str">
            <v>KOSDAQ</v>
          </cell>
          <cell r="D517" t="str">
            <v>제약</v>
          </cell>
          <cell r="E517">
            <v>8740</v>
          </cell>
          <cell r="F517">
            <v>-70</v>
          </cell>
          <cell r="G517">
            <v>-0.79</v>
          </cell>
          <cell r="H517">
            <v>74504331020</v>
          </cell>
        </row>
        <row r="518">
          <cell r="B518" t="str">
            <v>서원인텍</v>
          </cell>
          <cell r="C518" t="str">
            <v>KOSDAQ</v>
          </cell>
          <cell r="D518" t="str">
            <v>IT부품</v>
          </cell>
          <cell r="E518">
            <v>7800</v>
          </cell>
          <cell r="F518">
            <v>-10</v>
          </cell>
          <cell r="G518">
            <v>-0.13</v>
          </cell>
          <cell r="H518">
            <v>145080000000</v>
          </cell>
        </row>
        <row r="519">
          <cell r="B519" t="str">
            <v>서전기전</v>
          </cell>
          <cell r="C519" t="str">
            <v>KOSDAQ</v>
          </cell>
          <cell r="D519" t="str">
            <v>일반전기전자</v>
          </cell>
          <cell r="E519">
            <v>4245</v>
          </cell>
          <cell r="F519">
            <v>145</v>
          </cell>
          <cell r="G519">
            <v>3.54</v>
          </cell>
          <cell r="H519">
            <v>41171321100</v>
          </cell>
        </row>
        <row r="520">
          <cell r="B520" t="str">
            <v>서진시스템</v>
          </cell>
          <cell r="C520" t="str">
            <v>KOSDAQ</v>
          </cell>
          <cell r="D520" t="str">
            <v>통신장비</v>
          </cell>
          <cell r="E520">
            <v>45750</v>
          </cell>
          <cell r="F520">
            <v>-850</v>
          </cell>
          <cell r="G520">
            <v>-1.82</v>
          </cell>
          <cell r="H520">
            <v>828105469500</v>
          </cell>
        </row>
        <row r="521">
          <cell r="B521" t="str">
            <v>서진오토모티브</v>
          </cell>
          <cell r="C521" t="str">
            <v>KOSDAQ</v>
          </cell>
          <cell r="D521" t="str">
            <v>운송장비·부품</v>
          </cell>
          <cell r="E521">
            <v>2850</v>
          </cell>
          <cell r="F521">
            <v>-25</v>
          </cell>
          <cell r="G521">
            <v>-0.87</v>
          </cell>
          <cell r="H521">
            <v>55692551100</v>
          </cell>
        </row>
        <row r="522">
          <cell r="B522" t="str">
            <v>서플러스글로벌</v>
          </cell>
          <cell r="C522" t="str">
            <v>KOSDAQ</v>
          </cell>
          <cell r="D522" t="str">
            <v>유통</v>
          </cell>
          <cell r="E522">
            <v>5410</v>
          </cell>
          <cell r="F522">
            <v>220</v>
          </cell>
          <cell r="G522">
            <v>4.24</v>
          </cell>
          <cell r="H522">
            <v>200105080000</v>
          </cell>
        </row>
        <row r="523">
          <cell r="B523" t="str">
            <v>서한</v>
          </cell>
          <cell r="C523" t="str">
            <v>KOSDAQ</v>
          </cell>
          <cell r="D523" t="str">
            <v>건설</v>
          </cell>
          <cell r="E523">
            <v>1605</v>
          </cell>
          <cell r="F523">
            <v>10</v>
          </cell>
          <cell r="G523">
            <v>0.63</v>
          </cell>
          <cell r="H523">
            <v>161936258325</v>
          </cell>
        </row>
        <row r="524">
          <cell r="B524" t="str">
            <v>서호전기</v>
          </cell>
          <cell r="C524" t="str">
            <v>KOSDAQ</v>
          </cell>
          <cell r="D524" t="str">
            <v>일반전기전자</v>
          </cell>
          <cell r="E524">
            <v>21450</v>
          </cell>
          <cell r="F524">
            <v>100</v>
          </cell>
          <cell r="G524">
            <v>0.47</v>
          </cell>
          <cell r="H524">
            <v>110467500000</v>
          </cell>
        </row>
        <row r="525">
          <cell r="B525" t="str">
            <v>서희건설</v>
          </cell>
          <cell r="C525" t="str">
            <v>KOSDAQ</v>
          </cell>
          <cell r="D525" t="str">
            <v>건설</v>
          </cell>
          <cell r="E525">
            <v>1620</v>
          </cell>
          <cell r="F525">
            <v>-10</v>
          </cell>
          <cell r="G525">
            <v>-0.61</v>
          </cell>
          <cell r="H525">
            <v>372289700340</v>
          </cell>
        </row>
        <row r="526">
          <cell r="B526" t="str">
            <v>석경에이티</v>
          </cell>
          <cell r="C526" t="str">
            <v>KOSDAQ</v>
          </cell>
          <cell r="D526" t="str">
            <v>화학</v>
          </cell>
          <cell r="E526">
            <v>20100</v>
          </cell>
          <cell r="F526">
            <v>-200</v>
          </cell>
          <cell r="G526">
            <v>-0.99</v>
          </cell>
          <cell r="H526">
            <v>109645500000</v>
          </cell>
        </row>
        <row r="527">
          <cell r="B527" t="str">
            <v>선광</v>
          </cell>
          <cell r="C527" t="str">
            <v>KOSDAQ</v>
          </cell>
          <cell r="D527" t="str">
            <v>운송</v>
          </cell>
          <cell r="E527">
            <v>29700</v>
          </cell>
          <cell r="F527">
            <v>250</v>
          </cell>
          <cell r="G527">
            <v>0.85</v>
          </cell>
          <cell r="H527">
            <v>196020000000</v>
          </cell>
        </row>
        <row r="528">
          <cell r="B528" t="str">
            <v>선데이토즈</v>
          </cell>
          <cell r="C528" t="str">
            <v>KOSDAQ</v>
          </cell>
          <cell r="D528" t="str">
            <v>디지털컨텐츠</v>
          </cell>
          <cell r="E528">
            <v>22100</v>
          </cell>
          <cell r="F528">
            <v>100</v>
          </cell>
          <cell r="G528">
            <v>0.45</v>
          </cell>
          <cell r="H528">
            <v>211493508200</v>
          </cell>
        </row>
        <row r="529">
          <cell r="B529" t="str">
            <v>선익시스템</v>
          </cell>
          <cell r="C529" t="str">
            <v>KOSDAQ</v>
          </cell>
          <cell r="D529" t="str">
            <v>반도체</v>
          </cell>
          <cell r="E529">
            <v>14850</v>
          </cell>
          <cell r="F529">
            <v>-450</v>
          </cell>
          <cell r="G529">
            <v>-2.94</v>
          </cell>
          <cell r="H529">
            <v>133639530750</v>
          </cell>
        </row>
        <row r="530">
          <cell r="B530" t="str">
            <v>선진뷰티사이언스</v>
          </cell>
          <cell r="C530" t="str">
            <v>KOSDAQ</v>
          </cell>
          <cell r="D530" t="str">
            <v>화학</v>
          </cell>
          <cell r="E530">
            <v>20200</v>
          </cell>
          <cell r="F530">
            <v>-550</v>
          </cell>
          <cell r="G530">
            <v>-2.65</v>
          </cell>
          <cell r="H530">
            <v>123536130000</v>
          </cell>
        </row>
        <row r="531">
          <cell r="B531" t="str">
            <v>성광벤드</v>
          </cell>
          <cell r="C531" t="str">
            <v>KOSDAQ</v>
          </cell>
          <cell r="D531" t="str">
            <v>금속</v>
          </cell>
          <cell r="E531">
            <v>8070</v>
          </cell>
          <cell r="F531">
            <v>-120</v>
          </cell>
          <cell r="G531">
            <v>-1.47</v>
          </cell>
          <cell r="H531">
            <v>230802000000</v>
          </cell>
        </row>
        <row r="532">
          <cell r="B532" t="str">
            <v>성도이엔지</v>
          </cell>
          <cell r="C532" t="str">
            <v>KOSDAQ</v>
          </cell>
          <cell r="D532" t="str">
            <v>기타서비스</v>
          </cell>
          <cell r="E532">
            <v>5970</v>
          </cell>
          <cell r="F532">
            <v>90</v>
          </cell>
          <cell r="G532">
            <v>1.53</v>
          </cell>
          <cell r="H532">
            <v>92355900000</v>
          </cell>
        </row>
        <row r="533">
          <cell r="B533" t="str">
            <v>성우전자</v>
          </cell>
          <cell r="C533" t="str">
            <v>KOSDAQ</v>
          </cell>
          <cell r="D533" t="str">
            <v>IT부품</v>
          </cell>
          <cell r="E533">
            <v>3145</v>
          </cell>
          <cell r="F533">
            <v>-5</v>
          </cell>
          <cell r="G533">
            <v>-0.16</v>
          </cell>
          <cell r="H533">
            <v>48773109735</v>
          </cell>
        </row>
        <row r="534">
          <cell r="B534" t="str">
            <v>성우테크론</v>
          </cell>
          <cell r="C534" t="str">
            <v>KOSDAQ</v>
          </cell>
          <cell r="D534" t="str">
            <v>반도체</v>
          </cell>
          <cell r="E534">
            <v>5380</v>
          </cell>
          <cell r="F534">
            <v>50</v>
          </cell>
          <cell r="G534">
            <v>0.94</v>
          </cell>
          <cell r="H534">
            <v>50602138760</v>
          </cell>
        </row>
        <row r="535">
          <cell r="B535" t="str">
            <v>성우하이텍</v>
          </cell>
          <cell r="C535" t="str">
            <v>KOSDAQ</v>
          </cell>
          <cell r="D535" t="str">
            <v>운송장비·부품</v>
          </cell>
          <cell r="E535">
            <v>6300</v>
          </cell>
          <cell r="F535">
            <v>190</v>
          </cell>
          <cell r="G535">
            <v>3.11</v>
          </cell>
          <cell r="H535">
            <v>504000000000</v>
          </cell>
        </row>
        <row r="536">
          <cell r="B536" t="str">
            <v>성창오토텍</v>
          </cell>
          <cell r="C536" t="str">
            <v>KOSDAQ</v>
          </cell>
          <cell r="D536" t="str">
            <v>운송장비·부품</v>
          </cell>
          <cell r="E536">
            <v>9550</v>
          </cell>
          <cell r="F536">
            <v>140</v>
          </cell>
          <cell r="G536">
            <v>1.49</v>
          </cell>
          <cell r="H536">
            <v>69715000000</v>
          </cell>
        </row>
        <row r="537">
          <cell r="B537" t="str">
            <v>성호전자</v>
          </cell>
          <cell r="C537" t="str">
            <v>KOSDAQ</v>
          </cell>
          <cell r="D537" t="str">
            <v>IT부품</v>
          </cell>
          <cell r="E537">
            <v>1830</v>
          </cell>
          <cell r="F537">
            <v>-30</v>
          </cell>
          <cell r="G537">
            <v>-1.61</v>
          </cell>
          <cell r="H537">
            <v>97731852720</v>
          </cell>
        </row>
        <row r="538">
          <cell r="B538" t="str">
            <v>세경하이테크</v>
          </cell>
          <cell r="C538" t="str">
            <v>KOSDAQ</v>
          </cell>
          <cell r="D538" t="str">
            <v>일반전기전자</v>
          </cell>
          <cell r="E538">
            <v>21600</v>
          </cell>
          <cell r="F538">
            <v>200</v>
          </cell>
          <cell r="G538">
            <v>0.93</v>
          </cell>
          <cell r="H538">
            <v>251467200000</v>
          </cell>
        </row>
        <row r="539">
          <cell r="B539" t="str">
            <v>세동</v>
          </cell>
          <cell r="C539" t="str">
            <v>KOSDAQ</v>
          </cell>
          <cell r="D539" t="str">
            <v>운송장비·부품</v>
          </cell>
          <cell r="E539">
            <v>2595</v>
          </cell>
          <cell r="F539">
            <v>55</v>
          </cell>
          <cell r="G539">
            <v>2.17</v>
          </cell>
          <cell r="H539">
            <v>32162406645</v>
          </cell>
        </row>
        <row r="540">
          <cell r="B540" t="str">
            <v>세명전기</v>
          </cell>
          <cell r="C540" t="str">
            <v>KOSDAQ</v>
          </cell>
          <cell r="D540" t="str">
            <v>금속</v>
          </cell>
          <cell r="E540">
            <v>4375</v>
          </cell>
          <cell r="F540">
            <v>-25</v>
          </cell>
          <cell r="G540">
            <v>-0.56999999999999995</v>
          </cell>
          <cell r="H540">
            <v>66701250000</v>
          </cell>
        </row>
        <row r="541">
          <cell r="B541" t="str">
            <v>세미콘라이트</v>
          </cell>
          <cell r="C541" t="str">
            <v>KOSDAQ</v>
          </cell>
          <cell r="D541" t="str">
            <v>반도체</v>
          </cell>
          <cell r="E541">
            <v>1360</v>
          </cell>
          <cell r="F541">
            <v>0</v>
          </cell>
          <cell r="G541">
            <v>0</v>
          </cell>
          <cell r="H541">
            <v>54164601680</v>
          </cell>
        </row>
        <row r="542">
          <cell r="B542" t="str">
            <v>세보엠이씨</v>
          </cell>
          <cell r="C542" t="str">
            <v>KOSDAQ</v>
          </cell>
          <cell r="D542" t="str">
            <v>건설</v>
          </cell>
          <cell r="E542">
            <v>6400</v>
          </cell>
          <cell r="F542">
            <v>-90</v>
          </cell>
          <cell r="G542">
            <v>-1.39</v>
          </cell>
          <cell r="H542">
            <v>67392000000</v>
          </cell>
        </row>
        <row r="543">
          <cell r="B543" t="str">
            <v>세운메디칼</v>
          </cell>
          <cell r="C543" t="str">
            <v>KOSDAQ</v>
          </cell>
          <cell r="D543" t="str">
            <v>제약</v>
          </cell>
          <cell r="E543">
            <v>4875</v>
          </cell>
          <cell r="F543">
            <v>40</v>
          </cell>
          <cell r="G543">
            <v>0.83</v>
          </cell>
          <cell r="H543">
            <v>213525000000</v>
          </cell>
        </row>
        <row r="544">
          <cell r="B544" t="str">
            <v>세원</v>
          </cell>
          <cell r="C544" t="str">
            <v>KOSDAQ</v>
          </cell>
          <cell r="D544" t="str">
            <v>운송장비·부품</v>
          </cell>
          <cell r="E544">
            <v>6330</v>
          </cell>
          <cell r="F544">
            <v>-140</v>
          </cell>
          <cell r="G544">
            <v>-2.16</v>
          </cell>
          <cell r="H544">
            <v>197853296850</v>
          </cell>
        </row>
        <row r="545">
          <cell r="B545" t="str">
            <v>세원물산</v>
          </cell>
          <cell r="C545" t="str">
            <v>KOSDAQ</v>
          </cell>
          <cell r="D545" t="str">
            <v>운송장비·부품</v>
          </cell>
          <cell r="E545">
            <v>6280</v>
          </cell>
          <cell r="F545">
            <v>0</v>
          </cell>
          <cell r="G545">
            <v>0</v>
          </cell>
          <cell r="H545">
            <v>52438000000</v>
          </cell>
        </row>
        <row r="546">
          <cell r="B546" t="str">
            <v>세종메디칼</v>
          </cell>
          <cell r="C546" t="str">
            <v>KOSDAQ</v>
          </cell>
          <cell r="D546" t="str">
            <v>의료·정밀기기</v>
          </cell>
          <cell r="E546">
            <v>10550</v>
          </cell>
          <cell r="F546">
            <v>-200</v>
          </cell>
          <cell r="G546">
            <v>-1.86</v>
          </cell>
          <cell r="H546">
            <v>71505167550</v>
          </cell>
        </row>
        <row r="547">
          <cell r="B547" t="str">
            <v>세종텔레콤</v>
          </cell>
          <cell r="C547" t="str">
            <v>KOSDAQ</v>
          </cell>
          <cell r="D547" t="str">
            <v>통신서비스</v>
          </cell>
          <cell r="E547">
            <v>864</v>
          </cell>
          <cell r="F547">
            <v>-29</v>
          </cell>
          <cell r="G547">
            <v>-3.25</v>
          </cell>
          <cell r="H547">
            <v>518681772864</v>
          </cell>
        </row>
        <row r="548">
          <cell r="B548" t="str">
            <v>세중</v>
          </cell>
          <cell r="C548" t="str">
            <v>KOSDAQ</v>
          </cell>
          <cell r="D548" t="str">
            <v>기타서비스</v>
          </cell>
          <cell r="E548">
            <v>2575</v>
          </cell>
          <cell r="F548">
            <v>0</v>
          </cell>
          <cell r="G548">
            <v>0</v>
          </cell>
          <cell r="H548">
            <v>46663292525</v>
          </cell>
        </row>
        <row r="549">
          <cell r="B549" t="str">
            <v>세진티에스</v>
          </cell>
          <cell r="C549" t="str">
            <v>KOSDAQ</v>
          </cell>
          <cell r="D549" t="str">
            <v>IT부품</v>
          </cell>
          <cell r="E549">
            <v>5120</v>
          </cell>
          <cell r="F549">
            <v>-50</v>
          </cell>
          <cell r="G549">
            <v>-0.97</v>
          </cell>
          <cell r="H549">
            <v>42990556160</v>
          </cell>
        </row>
        <row r="550">
          <cell r="B550" t="str">
            <v>세코닉스</v>
          </cell>
          <cell r="C550" t="str">
            <v>KOSDAQ</v>
          </cell>
          <cell r="D550" t="str">
            <v>의료·정밀기기</v>
          </cell>
          <cell r="E550">
            <v>6440</v>
          </cell>
          <cell r="F550">
            <v>0</v>
          </cell>
          <cell r="G550">
            <v>0</v>
          </cell>
          <cell r="H550">
            <v>92708687960</v>
          </cell>
        </row>
        <row r="551">
          <cell r="B551" t="str">
            <v>세틀뱅크</v>
          </cell>
          <cell r="C551" t="str">
            <v>KOSDAQ</v>
          </cell>
          <cell r="D551" t="str">
            <v>소프트웨어</v>
          </cell>
          <cell r="E551">
            <v>32200</v>
          </cell>
          <cell r="F551">
            <v>-250</v>
          </cell>
          <cell r="G551">
            <v>-0.77</v>
          </cell>
          <cell r="H551">
            <v>303807000000</v>
          </cell>
        </row>
        <row r="552">
          <cell r="B552" t="str">
            <v>세화피앤씨</v>
          </cell>
          <cell r="C552" t="str">
            <v>KOSDAQ</v>
          </cell>
          <cell r="D552" t="str">
            <v>화학</v>
          </cell>
          <cell r="E552">
            <v>4000</v>
          </cell>
          <cell r="F552">
            <v>115</v>
          </cell>
          <cell r="G552">
            <v>2.96</v>
          </cell>
          <cell r="H552">
            <v>82972780000</v>
          </cell>
        </row>
        <row r="553">
          <cell r="B553" t="str">
            <v>센코</v>
          </cell>
          <cell r="C553" t="str">
            <v>KOSDAQ</v>
          </cell>
          <cell r="D553" t="str">
            <v>일반전기전자</v>
          </cell>
          <cell r="E553">
            <v>22200</v>
          </cell>
          <cell r="F553">
            <v>-1150</v>
          </cell>
          <cell r="G553">
            <v>-4.93</v>
          </cell>
          <cell r="H553">
            <v>181388296800</v>
          </cell>
        </row>
        <row r="554">
          <cell r="B554" t="str">
            <v>센트럴바이오</v>
          </cell>
          <cell r="C554" t="str">
            <v>KOSDAQ</v>
          </cell>
          <cell r="D554" t="str">
            <v>화학</v>
          </cell>
          <cell r="E554">
            <v>2720</v>
          </cell>
          <cell r="F554">
            <v>-110</v>
          </cell>
          <cell r="G554">
            <v>-3.89</v>
          </cell>
          <cell r="H554">
            <v>162885995040</v>
          </cell>
        </row>
        <row r="555">
          <cell r="B555" t="str">
            <v>셀레믹스</v>
          </cell>
          <cell r="C555" t="str">
            <v>KOSDAQ</v>
          </cell>
          <cell r="D555" t="str">
            <v>제약</v>
          </cell>
          <cell r="E555">
            <v>20000</v>
          </cell>
          <cell r="F555">
            <v>150</v>
          </cell>
          <cell r="G555">
            <v>0.76</v>
          </cell>
          <cell r="H555">
            <v>162112960000</v>
          </cell>
        </row>
        <row r="556">
          <cell r="B556" t="str">
            <v>셀루메드</v>
          </cell>
          <cell r="C556" t="str">
            <v>KOSDAQ</v>
          </cell>
          <cell r="D556" t="str">
            <v>제약</v>
          </cell>
          <cell r="E556">
            <v>6130</v>
          </cell>
          <cell r="F556">
            <v>-470</v>
          </cell>
          <cell r="G556">
            <v>-7.12</v>
          </cell>
          <cell r="H556">
            <v>242091513780</v>
          </cell>
        </row>
        <row r="557">
          <cell r="B557" t="str">
            <v>셀리드</v>
          </cell>
          <cell r="C557" t="str">
            <v>KOSDAQ</v>
          </cell>
          <cell r="D557" t="str">
            <v>기타서비스</v>
          </cell>
          <cell r="E557">
            <v>42100</v>
          </cell>
          <cell r="F557">
            <v>1850</v>
          </cell>
          <cell r="G557">
            <v>4.5999999999999996</v>
          </cell>
          <cell r="H557">
            <v>408314933200</v>
          </cell>
        </row>
        <row r="558">
          <cell r="B558" t="str">
            <v>셀리버리</v>
          </cell>
          <cell r="C558" t="str">
            <v>KOSDAQ</v>
          </cell>
          <cell r="D558" t="str">
            <v>기타서비스</v>
          </cell>
          <cell r="E558">
            <v>130500</v>
          </cell>
          <cell r="F558">
            <v>3000</v>
          </cell>
          <cell r="G558">
            <v>2.35</v>
          </cell>
          <cell r="H558">
            <v>2136312927000</v>
          </cell>
        </row>
        <row r="559">
          <cell r="B559" t="str">
            <v>셀바스AI</v>
          </cell>
          <cell r="C559" t="str">
            <v>KOSDAQ</v>
          </cell>
          <cell r="D559" t="str">
            <v>소프트웨어</v>
          </cell>
          <cell r="E559">
            <v>3420</v>
          </cell>
          <cell r="F559">
            <v>90</v>
          </cell>
          <cell r="G559">
            <v>2.7</v>
          </cell>
          <cell r="H559">
            <v>75431331900</v>
          </cell>
        </row>
        <row r="560">
          <cell r="B560" t="str">
            <v>셀바스헬스케어</v>
          </cell>
          <cell r="C560" t="str">
            <v>KOSDAQ</v>
          </cell>
          <cell r="D560" t="str">
            <v>의료·정밀기기</v>
          </cell>
          <cell r="E560">
            <v>2615</v>
          </cell>
          <cell r="F560">
            <v>100</v>
          </cell>
          <cell r="G560">
            <v>3.98</v>
          </cell>
          <cell r="H560">
            <v>56694674860</v>
          </cell>
        </row>
        <row r="561">
          <cell r="B561" t="str">
            <v>셀트리온제약</v>
          </cell>
          <cell r="C561" t="str">
            <v>KOSDAQ</v>
          </cell>
          <cell r="D561" t="str">
            <v>제약</v>
          </cell>
          <cell r="E561">
            <v>150700</v>
          </cell>
          <cell r="F561">
            <v>700</v>
          </cell>
          <cell r="G561">
            <v>0.47</v>
          </cell>
          <cell r="H561">
            <v>5396771047800</v>
          </cell>
        </row>
        <row r="562">
          <cell r="B562" t="str">
            <v>셀트리온헬스케어</v>
          </cell>
          <cell r="C562" t="str">
            <v>KOSDAQ</v>
          </cell>
          <cell r="D562" t="str">
            <v>유통</v>
          </cell>
          <cell r="E562">
            <v>135800</v>
          </cell>
          <cell r="F562">
            <v>-200</v>
          </cell>
          <cell r="G562">
            <v>-0.15</v>
          </cell>
          <cell r="H562">
            <v>20637681083600</v>
          </cell>
        </row>
        <row r="563">
          <cell r="B563" t="str">
            <v>소룩스</v>
          </cell>
          <cell r="C563" t="str">
            <v>KOSDAQ</v>
          </cell>
          <cell r="D563" t="str">
            <v>일반전기전자</v>
          </cell>
          <cell r="E563">
            <v>20600</v>
          </cell>
          <cell r="F563">
            <v>300</v>
          </cell>
          <cell r="G563">
            <v>1.48</v>
          </cell>
          <cell r="H563">
            <v>170090965800</v>
          </cell>
        </row>
        <row r="564">
          <cell r="B564" t="str">
            <v>소리바다</v>
          </cell>
          <cell r="C564" t="str">
            <v>KOSDAQ</v>
          </cell>
          <cell r="D564" t="str">
            <v>디지털컨텐츠</v>
          </cell>
          <cell r="E564">
            <v>268</v>
          </cell>
          <cell r="F564">
            <v>-12</v>
          </cell>
          <cell r="G564">
            <v>-4.29</v>
          </cell>
          <cell r="H564">
            <v>26480272248</v>
          </cell>
        </row>
        <row r="565">
          <cell r="B565" t="str">
            <v>소마젠(Reg.S)</v>
          </cell>
          <cell r="C565" t="str">
            <v>KOSDAQ</v>
          </cell>
          <cell r="D565" t="str">
            <v>기타서비스</v>
          </cell>
          <cell r="E565">
            <v>13000</v>
          </cell>
          <cell r="F565">
            <v>500</v>
          </cell>
          <cell r="G565">
            <v>4</v>
          </cell>
          <cell r="H565">
            <v>246526189000</v>
          </cell>
        </row>
        <row r="566">
          <cell r="B566" t="str">
            <v>소프트센</v>
          </cell>
          <cell r="C566" t="str">
            <v>KOSDAQ</v>
          </cell>
          <cell r="D566" t="str">
            <v>유통</v>
          </cell>
          <cell r="E566">
            <v>1825</v>
          </cell>
          <cell r="F566">
            <v>30</v>
          </cell>
          <cell r="G566">
            <v>1.67</v>
          </cell>
          <cell r="H566">
            <v>65290836825</v>
          </cell>
        </row>
        <row r="567">
          <cell r="B567" t="str">
            <v>소프트센우</v>
          </cell>
          <cell r="C567" t="str">
            <v>KOSDAQ</v>
          </cell>
          <cell r="D567" t="str">
            <v>유통</v>
          </cell>
          <cell r="E567">
            <v>25950</v>
          </cell>
          <cell r="F567">
            <v>800</v>
          </cell>
          <cell r="G567">
            <v>3.18</v>
          </cell>
          <cell r="H567">
            <v>3707139150</v>
          </cell>
        </row>
        <row r="568">
          <cell r="B568" t="str">
            <v>소프트캠프</v>
          </cell>
          <cell r="C568" t="str">
            <v>KOSDAQ</v>
          </cell>
          <cell r="D568" t="str">
            <v>출판·매체복제</v>
          </cell>
          <cell r="E568">
            <v>3325</v>
          </cell>
          <cell r="F568">
            <v>0</v>
          </cell>
          <cell r="G568">
            <v>0</v>
          </cell>
          <cell r="H568">
            <v>83096019300</v>
          </cell>
        </row>
        <row r="569">
          <cell r="B569" t="str">
            <v>손오공</v>
          </cell>
          <cell r="C569" t="str">
            <v>KOSDAQ</v>
          </cell>
          <cell r="D569" t="str">
            <v>유통</v>
          </cell>
          <cell r="E569">
            <v>2710</v>
          </cell>
          <cell r="F569">
            <v>25</v>
          </cell>
          <cell r="G569">
            <v>0.93</v>
          </cell>
          <cell r="H569">
            <v>72888596310</v>
          </cell>
        </row>
        <row r="570">
          <cell r="B570" t="str">
            <v>솔고바이오</v>
          </cell>
          <cell r="C570" t="str">
            <v>KOSDAQ</v>
          </cell>
          <cell r="D570" t="str">
            <v>의료·정밀기기</v>
          </cell>
          <cell r="E570">
            <v>392</v>
          </cell>
          <cell r="F570">
            <v>0</v>
          </cell>
          <cell r="G570">
            <v>0</v>
          </cell>
          <cell r="H570">
            <v>22641609536</v>
          </cell>
        </row>
        <row r="571">
          <cell r="B571" t="str">
            <v>솔루에타</v>
          </cell>
          <cell r="C571" t="str">
            <v>KOSDAQ</v>
          </cell>
          <cell r="D571" t="str">
            <v>IT부품</v>
          </cell>
          <cell r="E571">
            <v>4120</v>
          </cell>
          <cell r="F571">
            <v>-25</v>
          </cell>
          <cell r="G571">
            <v>-0.6</v>
          </cell>
          <cell r="H571">
            <v>53478201520</v>
          </cell>
        </row>
        <row r="572">
          <cell r="B572" t="str">
            <v>솔본</v>
          </cell>
          <cell r="C572" t="str">
            <v>KOSDAQ</v>
          </cell>
          <cell r="D572" t="str">
            <v>기타서비스</v>
          </cell>
          <cell r="E572">
            <v>9830</v>
          </cell>
          <cell r="F572">
            <v>120</v>
          </cell>
          <cell r="G572">
            <v>1.24</v>
          </cell>
          <cell r="H572">
            <v>268811150510</v>
          </cell>
        </row>
        <row r="573">
          <cell r="B573" t="str">
            <v>솔브레인</v>
          </cell>
          <cell r="C573" t="str">
            <v>KOSDAQ</v>
          </cell>
          <cell r="D573" t="str">
            <v>화학</v>
          </cell>
          <cell r="E573">
            <v>293500</v>
          </cell>
          <cell r="F573">
            <v>3800</v>
          </cell>
          <cell r="G573">
            <v>1.31</v>
          </cell>
          <cell r="H573">
            <v>2283009121000</v>
          </cell>
        </row>
        <row r="574">
          <cell r="B574" t="str">
            <v>솔브레인홀딩스</v>
          </cell>
          <cell r="C574" t="str">
            <v>KOSDAQ</v>
          </cell>
          <cell r="D574" t="str">
            <v>화학</v>
          </cell>
          <cell r="E574">
            <v>42200</v>
          </cell>
          <cell r="F574">
            <v>-200</v>
          </cell>
          <cell r="G574">
            <v>-0.47</v>
          </cell>
          <cell r="H574">
            <v>884683163200</v>
          </cell>
        </row>
        <row r="575">
          <cell r="B575" t="str">
            <v>솔트룩스</v>
          </cell>
          <cell r="C575" t="str">
            <v>KOSDAQ</v>
          </cell>
          <cell r="D575" t="str">
            <v>소프트웨어</v>
          </cell>
          <cell r="E575">
            <v>31300</v>
          </cell>
          <cell r="F575">
            <v>-100</v>
          </cell>
          <cell r="G575">
            <v>-0.32</v>
          </cell>
          <cell r="H575">
            <v>159032639500</v>
          </cell>
        </row>
        <row r="576">
          <cell r="B576" t="str">
            <v>쇼박스</v>
          </cell>
          <cell r="C576" t="str">
            <v>KOSDAQ</v>
          </cell>
          <cell r="D576" t="str">
            <v>오락·문화</v>
          </cell>
          <cell r="E576">
            <v>5000</v>
          </cell>
          <cell r="F576">
            <v>125</v>
          </cell>
          <cell r="G576">
            <v>2.56</v>
          </cell>
          <cell r="H576">
            <v>313000000000</v>
          </cell>
        </row>
        <row r="577">
          <cell r="B577" t="str">
            <v>수산아이앤티</v>
          </cell>
          <cell r="C577" t="str">
            <v>KOSDAQ</v>
          </cell>
          <cell r="D577" t="str">
            <v>출판·매체복제</v>
          </cell>
          <cell r="E577">
            <v>32200</v>
          </cell>
          <cell r="F577">
            <v>1000</v>
          </cell>
          <cell r="G577">
            <v>3.21</v>
          </cell>
          <cell r="H577">
            <v>217382200000</v>
          </cell>
        </row>
        <row r="578">
          <cell r="B578" t="str">
            <v>수성</v>
          </cell>
          <cell r="C578" t="str">
            <v>KOSDAQ</v>
          </cell>
          <cell r="D578" t="str">
            <v>기계·장비</v>
          </cell>
          <cell r="E578">
            <v>2250</v>
          </cell>
          <cell r="F578">
            <v>60</v>
          </cell>
          <cell r="G578">
            <v>2.74</v>
          </cell>
          <cell r="H578">
            <v>45444894750</v>
          </cell>
        </row>
        <row r="579">
          <cell r="B579" t="str">
            <v>수젠텍</v>
          </cell>
          <cell r="C579" t="str">
            <v>KOSDAQ</v>
          </cell>
          <cell r="D579" t="str">
            <v>의료·정밀기기</v>
          </cell>
          <cell r="E579">
            <v>16200</v>
          </cell>
          <cell r="F579">
            <v>1550</v>
          </cell>
          <cell r="G579">
            <v>10.58</v>
          </cell>
          <cell r="H579">
            <v>247778449200</v>
          </cell>
        </row>
        <row r="580">
          <cell r="B580" t="str">
            <v>슈펙스비앤피</v>
          </cell>
          <cell r="C580" t="str">
            <v>KOSDAQ</v>
          </cell>
          <cell r="D580" t="str">
            <v>유통</v>
          </cell>
          <cell r="E580">
            <v>1620</v>
          </cell>
          <cell r="F580">
            <v>0</v>
          </cell>
          <cell r="G580">
            <v>0</v>
          </cell>
          <cell r="H580">
            <v>21187053360</v>
          </cell>
        </row>
        <row r="581">
          <cell r="B581" t="str">
            <v>슈프리마</v>
          </cell>
          <cell r="C581" t="str">
            <v>KOSDAQ</v>
          </cell>
          <cell r="D581" t="str">
            <v>일반전기전자</v>
          </cell>
          <cell r="E581">
            <v>26400</v>
          </cell>
          <cell r="F581">
            <v>-50</v>
          </cell>
          <cell r="G581">
            <v>-0.19</v>
          </cell>
          <cell r="H581">
            <v>189902407200</v>
          </cell>
        </row>
        <row r="582">
          <cell r="B582" t="str">
            <v>슈프리마아이디</v>
          </cell>
          <cell r="C582" t="str">
            <v>KOSDAQ</v>
          </cell>
          <cell r="D582" t="str">
            <v>일반전기전자</v>
          </cell>
          <cell r="E582">
            <v>17200</v>
          </cell>
          <cell r="F582">
            <v>300</v>
          </cell>
          <cell r="G582">
            <v>1.78</v>
          </cell>
          <cell r="H582">
            <v>52150744000</v>
          </cell>
        </row>
        <row r="583">
          <cell r="B583" t="str">
            <v>슈프리마에이치큐</v>
          </cell>
          <cell r="C583" t="str">
            <v>KOSDAQ</v>
          </cell>
          <cell r="D583" t="str">
            <v>컴퓨터서비스</v>
          </cell>
          <cell r="E583">
            <v>9100</v>
          </cell>
          <cell r="F583">
            <v>70</v>
          </cell>
          <cell r="G583">
            <v>0.78</v>
          </cell>
          <cell r="H583">
            <v>95293744000</v>
          </cell>
        </row>
        <row r="584">
          <cell r="B584" t="str">
            <v>슈피겐코리아</v>
          </cell>
          <cell r="C584" t="str">
            <v>KOSDAQ</v>
          </cell>
          <cell r="D584" t="str">
            <v>IT부품</v>
          </cell>
          <cell r="E584">
            <v>60900</v>
          </cell>
          <cell r="F584">
            <v>300</v>
          </cell>
          <cell r="G584">
            <v>0.5</v>
          </cell>
          <cell r="H584">
            <v>378576506700</v>
          </cell>
        </row>
        <row r="585">
          <cell r="B585" t="str">
            <v>스맥</v>
          </cell>
          <cell r="C585" t="str">
            <v>KOSDAQ</v>
          </cell>
          <cell r="D585" t="str">
            <v>기계·장비</v>
          </cell>
          <cell r="E585">
            <v>1755</v>
          </cell>
          <cell r="F585">
            <v>25</v>
          </cell>
          <cell r="G585">
            <v>1.45</v>
          </cell>
          <cell r="H585">
            <v>53939238795</v>
          </cell>
        </row>
        <row r="586">
          <cell r="B586" t="str">
            <v>스카이문스테크놀로지</v>
          </cell>
          <cell r="C586" t="str">
            <v>KOSDAQ</v>
          </cell>
          <cell r="D586" t="str">
            <v>통신장비</v>
          </cell>
          <cell r="E586">
            <v>829</v>
          </cell>
          <cell r="F586">
            <v>0</v>
          </cell>
          <cell r="G586">
            <v>0</v>
          </cell>
          <cell r="H586">
            <v>14190075900</v>
          </cell>
        </row>
        <row r="587">
          <cell r="B587" t="str">
            <v>스카이이앤엠</v>
          </cell>
          <cell r="C587" t="str">
            <v>KOSDAQ</v>
          </cell>
          <cell r="D587" t="str">
            <v>유통</v>
          </cell>
          <cell r="E587">
            <v>1655</v>
          </cell>
          <cell r="F587">
            <v>0</v>
          </cell>
          <cell r="G587">
            <v>0</v>
          </cell>
          <cell r="H587">
            <v>68320394275</v>
          </cell>
        </row>
        <row r="588">
          <cell r="B588" t="str">
            <v>스킨앤스킨</v>
          </cell>
          <cell r="C588" t="str">
            <v>KOSDAQ</v>
          </cell>
          <cell r="D588" t="str">
            <v>반도체</v>
          </cell>
          <cell r="E588">
            <v>263</v>
          </cell>
          <cell r="F588">
            <v>0</v>
          </cell>
          <cell r="G588">
            <v>0</v>
          </cell>
          <cell r="H588">
            <v>68488344954</v>
          </cell>
        </row>
        <row r="589">
          <cell r="B589" t="str">
            <v>스타모빌리티</v>
          </cell>
          <cell r="C589" t="str">
            <v>KOSDAQ</v>
          </cell>
          <cell r="D589" t="str">
            <v>기계·장비</v>
          </cell>
          <cell r="E589">
            <v>505</v>
          </cell>
          <cell r="F589">
            <v>0</v>
          </cell>
          <cell r="G589">
            <v>0</v>
          </cell>
          <cell r="H589">
            <v>6096179210</v>
          </cell>
        </row>
        <row r="590">
          <cell r="B590" t="str">
            <v>스타플렉스</v>
          </cell>
          <cell r="C590" t="str">
            <v>KOSDAQ</v>
          </cell>
          <cell r="D590" t="str">
            <v>화학</v>
          </cell>
          <cell r="E590">
            <v>6270</v>
          </cell>
          <cell r="F590">
            <v>400</v>
          </cell>
          <cell r="G590">
            <v>6.81</v>
          </cell>
          <cell r="H590">
            <v>48220105890</v>
          </cell>
        </row>
        <row r="591">
          <cell r="B591" t="str">
            <v>스튜디오드래곤</v>
          </cell>
          <cell r="C591" t="str">
            <v>KOSDAQ</v>
          </cell>
          <cell r="D591" t="str">
            <v>오락·문화</v>
          </cell>
          <cell r="E591">
            <v>99200</v>
          </cell>
          <cell r="F591">
            <v>-700</v>
          </cell>
          <cell r="G591">
            <v>-0.7</v>
          </cell>
          <cell r="H591">
            <v>2976431024000</v>
          </cell>
        </row>
        <row r="592">
          <cell r="B592" t="str">
            <v>스튜디오산타클로스</v>
          </cell>
          <cell r="C592" t="str">
            <v>KOSDAQ</v>
          </cell>
          <cell r="D592" t="str">
            <v>오락·문화</v>
          </cell>
          <cell r="E592">
            <v>2945</v>
          </cell>
          <cell r="F592">
            <v>-55</v>
          </cell>
          <cell r="G592">
            <v>-1.83</v>
          </cell>
          <cell r="H592">
            <v>86741602975</v>
          </cell>
        </row>
        <row r="593">
          <cell r="B593" t="str">
            <v>스페코</v>
          </cell>
          <cell r="C593" t="str">
            <v>KOSDAQ</v>
          </cell>
          <cell r="D593" t="str">
            <v>기계·장비</v>
          </cell>
          <cell r="E593">
            <v>9720</v>
          </cell>
          <cell r="F593">
            <v>-190</v>
          </cell>
          <cell r="G593">
            <v>-1.92</v>
          </cell>
          <cell r="H593">
            <v>142451168400</v>
          </cell>
        </row>
        <row r="594">
          <cell r="B594" t="str">
            <v>스포츠서울</v>
          </cell>
          <cell r="C594" t="str">
            <v>KOSDAQ</v>
          </cell>
          <cell r="D594" t="str">
            <v>출판·매체복제</v>
          </cell>
          <cell r="E594">
            <v>7360</v>
          </cell>
          <cell r="F594">
            <v>0</v>
          </cell>
          <cell r="G594">
            <v>0</v>
          </cell>
          <cell r="H594">
            <v>67793710720</v>
          </cell>
        </row>
        <row r="595">
          <cell r="B595" t="str">
            <v>승일</v>
          </cell>
          <cell r="C595" t="str">
            <v>KOSDAQ</v>
          </cell>
          <cell r="D595" t="str">
            <v>금속</v>
          </cell>
          <cell r="E595">
            <v>20150</v>
          </cell>
          <cell r="F595">
            <v>1200</v>
          </cell>
          <cell r="G595">
            <v>6.33</v>
          </cell>
          <cell r="H595">
            <v>123562056800</v>
          </cell>
        </row>
        <row r="596">
          <cell r="B596" t="str">
            <v>시공테크</v>
          </cell>
          <cell r="C596" t="str">
            <v>KOSDAQ</v>
          </cell>
          <cell r="D596" t="str">
            <v>기타서비스</v>
          </cell>
          <cell r="E596">
            <v>5930</v>
          </cell>
          <cell r="F596">
            <v>30</v>
          </cell>
          <cell r="G596">
            <v>0.51</v>
          </cell>
          <cell r="H596">
            <v>118884462100</v>
          </cell>
        </row>
        <row r="597">
          <cell r="B597" t="str">
            <v>시그네틱스</v>
          </cell>
          <cell r="C597" t="str">
            <v>KOSDAQ</v>
          </cell>
          <cell r="D597" t="str">
            <v>반도체</v>
          </cell>
          <cell r="E597">
            <v>1315</v>
          </cell>
          <cell r="F597">
            <v>55</v>
          </cell>
          <cell r="G597">
            <v>4.37</v>
          </cell>
          <cell r="H597">
            <v>112732739485</v>
          </cell>
        </row>
        <row r="598">
          <cell r="B598" t="str">
            <v>시너지이노베이션</v>
          </cell>
          <cell r="C598" t="str">
            <v>KOSDAQ</v>
          </cell>
          <cell r="D598" t="str">
            <v>의료·정밀기기</v>
          </cell>
          <cell r="E598">
            <v>3015</v>
          </cell>
          <cell r="F598">
            <v>125</v>
          </cell>
          <cell r="G598">
            <v>4.33</v>
          </cell>
          <cell r="H598">
            <v>221308462125</v>
          </cell>
        </row>
        <row r="599">
          <cell r="B599" t="str">
            <v>시노펙스</v>
          </cell>
          <cell r="C599" t="str">
            <v>KOSDAQ</v>
          </cell>
          <cell r="D599" t="str">
            <v>IT부품</v>
          </cell>
          <cell r="E599">
            <v>3735</v>
          </cell>
          <cell r="F599">
            <v>55</v>
          </cell>
          <cell r="G599">
            <v>1.49</v>
          </cell>
          <cell r="H599">
            <v>273562448130</v>
          </cell>
        </row>
        <row r="600">
          <cell r="B600" t="str">
            <v>시스웍</v>
          </cell>
          <cell r="C600" t="str">
            <v>KOSDAQ</v>
          </cell>
          <cell r="D600" t="str">
            <v>의료·정밀기기</v>
          </cell>
          <cell r="E600">
            <v>1885</v>
          </cell>
          <cell r="F600">
            <v>0</v>
          </cell>
          <cell r="G600">
            <v>0</v>
          </cell>
          <cell r="H600">
            <v>140162351225</v>
          </cell>
        </row>
        <row r="601">
          <cell r="B601" t="str">
            <v>시큐브</v>
          </cell>
          <cell r="C601" t="str">
            <v>KOSDAQ</v>
          </cell>
          <cell r="D601" t="str">
            <v>소프트웨어</v>
          </cell>
          <cell r="E601">
            <v>1470</v>
          </cell>
          <cell r="F601">
            <v>40</v>
          </cell>
          <cell r="G601">
            <v>2.8</v>
          </cell>
          <cell r="H601">
            <v>58800000000</v>
          </cell>
        </row>
        <row r="602">
          <cell r="B602" t="str">
            <v>시티랩스</v>
          </cell>
          <cell r="C602" t="str">
            <v>KOSDAQ</v>
          </cell>
          <cell r="D602" t="str">
            <v>컴퓨터서비스</v>
          </cell>
          <cell r="E602">
            <v>1005</v>
          </cell>
          <cell r="F602">
            <v>8</v>
          </cell>
          <cell r="G602">
            <v>0.8</v>
          </cell>
          <cell r="H602">
            <v>70748808120</v>
          </cell>
        </row>
        <row r="603">
          <cell r="B603" t="str">
            <v>신도기연</v>
          </cell>
          <cell r="C603" t="str">
            <v>KOSDAQ</v>
          </cell>
          <cell r="D603" t="str">
            <v>기계·장비</v>
          </cell>
          <cell r="E603">
            <v>17200</v>
          </cell>
          <cell r="F603">
            <v>-100</v>
          </cell>
          <cell r="G603">
            <v>-0.57999999999999996</v>
          </cell>
          <cell r="H603">
            <v>138654016000</v>
          </cell>
        </row>
        <row r="604">
          <cell r="B604" t="str">
            <v>신라섬유</v>
          </cell>
          <cell r="C604" t="str">
            <v>KOSDAQ</v>
          </cell>
          <cell r="D604" t="str">
            <v>유통</v>
          </cell>
          <cell r="E604">
            <v>2620</v>
          </cell>
          <cell r="F604">
            <v>-20</v>
          </cell>
          <cell r="G604">
            <v>-0.76</v>
          </cell>
          <cell r="H604">
            <v>63607154800</v>
          </cell>
        </row>
        <row r="605">
          <cell r="B605" t="str">
            <v>신라에스지</v>
          </cell>
          <cell r="C605" t="str">
            <v>KOSDAQ</v>
          </cell>
          <cell r="D605" t="str">
            <v>유통</v>
          </cell>
          <cell r="E605">
            <v>16850</v>
          </cell>
          <cell r="F605">
            <v>-700</v>
          </cell>
          <cell r="G605">
            <v>-3.99</v>
          </cell>
          <cell r="H605">
            <v>67400000000</v>
          </cell>
        </row>
        <row r="606">
          <cell r="B606" t="str">
            <v>신라젠</v>
          </cell>
          <cell r="C606" t="str">
            <v>KOSDAQ</v>
          </cell>
          <cell r="D606" t="str">
            <v>기타서비스</v>
          </cell>
          <cell r="E606">
            <v>12100</v>
          </cell>
          <cell r="F606">
            <v>0</v>
          </cell>
          <cell r="G606">
            <v>0</v>
          </cell>
          <cell r="H606">
            <v>866567212500</v>
          </cell>
        </row>
        <row r="607">
          <cell r="B607" t="str">
            <v>신성델타테크</v>
          </cell>
          <cell r="C607" t="str">
            <v>KOSDAQ</v>
          </cell>
          <cell r="D607" t="str">
            <v>일반전기전자</v>
          </cell>
          <cell r="E607">
            <v>9980</v>
          </cell>
          <cell r="F607">
            <v>1390</v>
          </cell>
          <cell r="G607">
            <v>16.18</v>
          </cell>
          <cell r="H607">
            <v>274289801040</v>
          </cell>
        </row>
        <row r="608">
          <cell r="B608" t="str">
            <v>신신제약</v>
          </cell>
          <cell r="C608" t="str">
            <v>KOSDAQ</v>
          </cell>
          <cell r="D608" t="str">
            <v>제약</v>
          </cell>
          <cell r="E608">
            <v>7790</v>
          </cell>
          <cell r="F608">
            <v>-10</v>
          </cell>
          <cell r="G608">
            <v>-0.13</v>
          </cell>
          <cell r="H608">
            <v>118178195000</v>
          </cell>
        </row>
        <row r="609">
          <cell r="B609" t="str">
            <v>신영스팩5호</v>
          </cell>
          <cell r="C609" t="str">
            <v>KOSDAQ</v>
          </cell>
          <cell r="D609" t="str">
            <v>금융</v>
          </cell>
          <cell r="E609">
            <v>2120</v>
          </cell>
          <cell r="F609">
            <v>0</v>
          </cell>
          <cell r="G609">
            <v>0</v>
          </cell>
          <cell r="H609">
            <v>7430600000</v>
          </cell>
        </row>
        <row r="610">
          <cell r="B610" t="str">
            <v>신영스팩6호</v>
          </cell>
          <cell r="C610" t="str">
            <v>KOSDAQ</v>
          </cell>
          <cell r="D610" t="str">
            <v>금융</v>
          </cell>
          <cell r="E610">
            <v>2090</v>
          </cell>
          <cell r="F610">
            <v>15</v>
          </cell>
          <cell r="G610">
            <v>0.72</v>
          </cell>
          <cell r="H610">
            <v>8997450000</v>
          </cell>
        </row>
        <row r="611">
          <cell r="B611" t="str">
            <v>신원종합개발</v>
          </cell>
          <cell r="C611" t="str">
            <v>KOSDAQ</v>
          </cell>
          <cell r="D611" t="str">
            <v>건설</v>
          </cell>
          <cell r="E611">
            <v>8390</v>
          </cell>
          <cell r="F611">
            <v>-70</v>
          </cell>
          <cell r="G611">
            <v>-0.83</v>
          </cell>
          <cell r="H611">
            <v>87826746530</v>
          </cell>
        </row>
        <row r="612">
          <cell r="B612" t="str">
            <v>신일제약</v>
          </cell>
          <cell r="C612" t="str">
            <v>KOSDAQ</v>
          </cell>
          <cell r="D612" t="str">
            <v>제약</v>
          </cell>
          <cell r="E612">
            <v>13600</v>
          </cell>
          <cell r="F612">
            <v>-50</v>
          </cell>
          <cell r="G612">
            <v>-0.37</v>
          </cell>
          <cell r="H612">
            <v>148267200000</v>
          </cell>
        </row>
        <row r="613">
          <cell r="B613" t="str">
            <v>신진에스엠</v>
          </cell>
          <cell r="C613" t="str">
            <v>KOSDAQ</v>
          </cell>
          <cell r="D613" t="str">
            <v>금속</v>
          </cell>
          <cell r="E613">
            <v>6020</v>
          </cell>
          <cell r="F613">
            <v>130</v>
          </cell>
          <cell r="G613">
            <v>2.21</v>
          </cell>
          <cell r="H613">
            <v>54012541660</v>
          </cell>
        </row>
        <row r="614">
          <cell r="B614" t="str">
            <v>신테카바이오</v>
          </cell>
          <cell r="C614" t="str">
            <v>KOSDAQ</v>
          </cell>
          <cell r="D614" t="str">
            <v>출판·매체복제</v>
          </cell>
          <cell r="E614">
            <v>15550</v>
          </cell>
          <cell r="F614">
            <v>-450</v>
          </cell>
          <cell r="G614">
            <v>-2.81</v>
          </cell>
          <cell r="H614">
            <v>208432448800</v>
          </cell>
        </row>
        <row r="615">
          <cell r="B615" t="str">
            <v>신한제6호스팩</v>
          </cell>
          <cell r="C615" t="str">
            <v>KOSDAQ</v>
          </cell>
          <cell r="D615" t="str">
            <v>금융</v>
          </cell>
          <cell r="E615">
            <v>2080</v>
          </cell>
          <cell r="F615">
            <v>0</v>
          </cell>
          <cell r="G615">
            <v>0</v>
          </cell>
          <cell r="H615">
            <v>10420800000</v>
          </cell>
        </row>
        <row r="616">
          <cell r="B616" t="str">
            <v>신한제7호스팩</v>
          </cell>
          <cell r="C616" t="str">
            <v>KOSDAQ</v>
          </cell>
          <cell r="D616" t="str">
            <v>금융</v>
          </cell>
          <cell r="E616">
            <v>2060</v>
          </cell>
          <cell r="F616">
            <v>20</v>
          </cell>
          <cell r="G616">
            <v>0.98</v>
          </cell>
          <cell r="H616">
            <v>9373000000</v>
          </cell>
        </row>
        <row r="617">
          <cell r="B617" t="str">
            <v>신화인터텍</v>
          </cell>
          <cell r="C617" t="str">
            <v>KOSDAQ</v>
          </cell>
          <cell r="D617" t="str">
            <v>IT부품</v>
          </cell>
          <cell r="E617">
            <v>3390</v>
          </cell>
          <cell r="F617">
            <v>-45</v>
          </cell>
          <cell r="G617">
            <v>-1.31</v>
          </cell>
          <cell r="H617">
            <v>98767958490</v>
          </cell>
        </row>
        <row r="618">
          <cell r="B618" t="str">
            <v>신화콘텍</v>
          </cell>
          <cell r="C618" t="str">
            <v>KOSDAQ</v>
          </cell>
          <cell r="D618" t="str">
            <v>IT부품</v>
          </cell>
          <cell r="E618">
            <v>3580</v>
          </cell>
          <cell r="F618">
            <v>150</v>
          </cell>
          <cell r="G618">
            <v>4.37</v>
          </cell>
          <cell r="H618">
            <v>36314965100</v>
          </cell>
        </row>
        <row r="619">
          <cell r="B619" t="str">
            <v>신흥에스이씨</v>
          </cell>
          <cell r="C619" t="str">
            <v>KOSDAQ</v>
          </cell>
          <cell r="D619" t="str">
            <v>IT부품</v>
          </cell>
          <cell r="E619">
            <v>46500</v>
          </cell>
          <cell r="F619">
            <v>300</v>
          </cell>
          <cell r="G619">
            <v>0.65</v>
          </cell>
          <cell r="H619">
            <v>331326543000</v>
          </cell>
        </row>
        <row r="620">
          <cell r="B620" t="str">
            <v>실리콘웍스</v>
          </cell>
          <cell r="C620" t="str">
            <v>KOSDAQ</v>
          </cell>
          <cell r="D620" t="str">
            <v>반도체</v>
          </cell>
          <cell r="E620">
            <v>75800</v>
          </cell>
          <cell r="F620">
            <v>200</v>
          </cell>
          <cell r="G620">
            <v>0.26</v>
          </cell>
          <cell r="H620">
            <v>1232833940000</v>
          </cell>
        </row>
        <row r="621">
          <cell r="B621" t="str">
            <v>심텍</v>
          </cell>
          <cell r="C621" t="str">
            <v>KOSDAQ</v>
          </cell>
          <cell r="D621" t="str">
            <v>반도체</v>
          </cell>
          <cell r="E621">
            <v>22100</v>
          </cell>
          <cell r="F621">
            <v>200</v>
          </cell>
          <cell r="G621">
            <v>0.91</v>
          </cell>
          <cell r="H621">
            <v>703976560300</v>
          </cell>
        </row>
        <row r="622">
          <cell r="B622" t="str">
            <v>심텍홀딩스</v>
          </cell>
          <cell r="C622" t="str">
            <v>KOSDAQ</v>
          </cell>
          <cell r="D622" t="str">
            <v>IT부품</v>
          </cell>
          <cell r="E622">
            <v>2585</v>
          </cell>
          <cell r="F622">
            <v>-10</v>
          </cell>
          <cell r="G622">
            <v>-0.39</v>
          </cell>
          <cell r="H622">
            <v>105115351715</v>
          </cell>
        </row>
        <row r="623">
          <cell r="B623" t="str">
            <v>싸이맥스</v>
          </cell>
          <cell r="C623" t="str">
            <v>KOSDAQ</v>
          </cell>
          <cell r="D623" t="str">
            <v>반도체</v>
          </cell>
          <cell r="E623">
            <v>22000</v>
          </cell>
          <cell r="F623">
            <v>650</v>
          </cell>
          <cell r="G623">
            <v>3.04</v>
          </cell>
          <cell r="H623">
            <v>240333346000</v>
          </cell>
        </row>
        <row r="624">
          <cell r="B624" t="str">
            <v>싸이버원</v>
          </cell>
          <cell r="C624" t="str">
            <v>KOSDAQ</v>
          </cell>
          <cell r="D624" t="str">
            <v>소프트웨어</v>
          </cell>
          <cell r="E624">
            <v>16800</v>
          </cell>
          <cell r="F624">
            <v>500</v>
          </cell>
          <cell r="G624">
            <v>3.07</v>
          </cell>
          <cell r="H624">
            <v>77965944000</v>
          </cell>
        </row>
        <row r="625">
          <cell r="B625" t="str">
            <v>싸이토젠</v>
          </cell>
          <cell r="C625" t="str">
            <v>KOSDAQ</v>
          </cell>
          <cell r="D625" t="str">
            <v>기타서비스</v>
          </cell>
          <cell r="E625">
            <v>59300</v>
          </cell>
          <cell r="F625">
            <v>300</v>
          </cell>
          <cell r="G625">
            <v>0.51</v>
          </cell>
          <cell r="H625">
            <v>334088135200</v>
          </cell>
        </row>
        <row r="626">
          <cell r="B626" t="str">
            <v>쌍용정보통신</v>
          </cell>
          <cell r="C626" t="str">
            <v>KOSDAQ</v>
          </cell>
          <cell r="D626" t="str">
            <v>컴퓨터서비스</v>
          </cell>
          <cell r="E626">
            <v>1405</v>
          </cell>
          <cell r="F626">
            <v>10</v>
          </cell>
          <cell r="G626">
            <v>0.72</v>
          </cell>
          <cell r="H626">
            <v>56851967770</v>
          </cell>
        </row>
        <row r="627">
          <cell r="B627" t="str">
            <v>썸에이지</v>
          </cell>
          <cell r="C627" t="str">
            <v>KOSDAQ</v>
          </cell>
          <cell r="D627" t="str">
            <v>출판·매체복제</v>
          </cell>
          <cell r="E627">
            <v>4200</v>
          </cell>
          <cell r="F627">
            <v>880</v>
          </cell>
          <cell r="G627">
            <v>26.51</v>
          </cell>
          <cell r="H627">
            <v>567427207200</v>
          </cell>
        </row>
        <row r="628">
          <cell r="B628" t="str">
            <v>쎄노텍</v>
          </cell>
          <cell r="C628" t="str">
            <v>KOSDAQ</v>
          </cell>
          <cell r="D628" t="str">
            <v>비금속</v>
          </cell>
          <cell r="E628">
            <v>2210</v>
          </cell>
          <cell r="F628">
            <v>-40</v>
          </cell>
          <cell r="G628">
            <v>-1.78</v>
          </cell>
          <cell r="H628">
            <v>88749566750</v>
          </cell>
        </row>
        <row r="629">
          <cell r="B629" t="str">
            <v>쎄니트</v>
          </cell>
          <cell r="C629" t="str">
            <v>KOSDAQ</v>
          </cell>
          <cell r="D629" t="str">
            <v>금속</v>
          </cell>
          <cell r="E629">
            <v>1890</v>
          </cell>
          <cell r="F629">
            <v>35</v>
          </cell>
          <cell r="G629">
            <v>1.89</v>
          </cell>
          <cell r="H629">
            <v>63944220690</v>
          </cell>
        </row>
        <row r="630">
          <cell r="B630" t="str">
            <v>쎄미시스코</v>
          </cell>
          <cell r="C630" t="str">
            <v>KOSDAQ</v>
          </cell>
          <cell r="D630" t="str">
            <v>기계·장비</v>
          </cell>
          <cell r="E630">
            <v>6270</v>
          </cell>
          <cell r="F630">
            <v>30</v>
          </cell>
          <cell r="G630">
            <v>0.48</v>
          </cell>
          <cell r="H630">
            <v>35348247330</v>
          </cell>
        </row>
        <row r="631">
          <cell r="B631" t="str">
            <v>쎄트렉아이</v>
          </cell>
          <cell r="C631" t="str">
            <v>KOSDAQ</v>
          </cell>
          <cell r="D631" t="str">
            <v>통신장비</v>
          </cell>
          <cell r="E631">
            <v>60300</v>
          </cell>
          <cell r="F631">
            <v>-1500</v>
          </cell>
          <cell r="G631">
            <v>-2.4300000000000002</v>
          </cell>
          <cell r="H631">
            <v>438289766100</v>
          </cell>
        </row>
        <row r="632">
          <cell r="B632" t="str">
            <v>쎌바이오텍</v>
          </cell>
          <cell r="C632" t="str">
            <v>KOSDAQ</v>
          </cell>
          <cell r="D632" t="str">
            <v>제약</v>
          </cell>
          <cell r="E632">
            <v>20000</v>
          </cell>
          <cell r="F632">
            <v>1550</v>
          </cell>
          <cell r="G632">
            <v>8.4</v>
          </cell>
          <cell r="H632">
            <v>188000000000</v>
          </cell>
        </row>
        <row r="633">
          <cell r="B633" t="str">
            <v>쏠리드</v>
          </cell>
          <cell r="C633" t="str">
            <v>KOSDAQ</v>
          </cell>
          <cell r="D633" t="str">
            <v>통신장비</v>
          </cell>
          <cell r="E633">
            <v>8990</v>
          </cell>
          <cell r="F633">
            <v>-50</v>
          </cell>
          <cell r="G633">
            <v>-0.55000000000000004</v>
          </cell>
          <cell r="H633">
            <v>469144723250</v>
          </cell>
        </row>
        <row r="634">
          <cell r="B634" t="str">
            <v>씨씨에스</v>
          </cell>
          <cell r="C634" t="str">
            <v>KOSDAQ</v>
          </cell>
          <cell r="D634" t="str">
            <v>방송서비스</v>
          </cell>
          <cell r="E634">
            <v>846</v>
          </cell>
          <cell r="F634">
            <v>0</v>
          </cell>
          <cell r="G634">
            <v>0</v>
          </cell>
          <cell r="H634">
            <v>47355837282</v>
          </cell>
        </row>
        <row r="635">
          <cell r="B635" t="str">
            <v>씨아이에스</v>
          </cell>
          <cell r="C635" t="str">
            <v>KOSDAQ</v>
          </cell>
          <cell r="D635" t="str">
            <v>기계·장비</v>
          </cell>
          <cell r="E635">
            <v>14300</v>
          </cell>
          <cell r="F635">
            <v>-100</v>
          </cell>
          <cell r="G635">
            <v>-0.69</v>
          </cell>
          <cell r="H635">
            <v>822130966800</v>
          </cell>
        </row>
        <row r="636">
          <cell r="B636" t="str">
            <v>씨앤지하이테크</v>
          </cell>
          <cell r="C636" t="str">
            <v>KOSDAQ</v>
          </cell>
          <cell r="D636" t="str">
            <v>반도체</v>
          </cell>
          <cell r="E636">
            <v>13250</v>
          </cell>
          <cell r="F636">
            <v>50</v>
          </cell>
          <cell r="G636">
            <v>0.38</v>
          </cell>
          <cell r="H636">
            <v>111372610000</v>
          </cell>
        </row>
        <row r="637">
          <cell r="B637" t="str">
            <v>씨앤투스성진</v>
          </cell>
          <cell r="C637" t="str">
            <v>KOSDAQ</v>
          </cell>
          <cell r="D637" t="str">
            <v>섬유·의류</v>
          </cell>
          <cell r="E637">
            <v>24150</v>
          </cell>
          <cell r="F637">
            <v>-500</v>
          </cell>
          <cell r="G637">
            <v>-2.0299999999999998</v>
          </cell>
          <cell r="H637">
            <v>241392073650</v>
          </cell>
        </row>
        <row r="638">
          <cell r="B638" t="str">
            <v>씨에스베어링</v>
          </cell>
          <cell r="C638" t="str">
            <v>KOSDAQ</v>
          </cell>
          <cell r="D638" t="str">
            <v>기계·장비</v>
          </cell>
          <cell r="E638">
            <v>32200</v>
          </cell>
          <cell r="F638">
            <v>-250</v>
          </cell>
          <cell r="G638">
            <v>-0.77</v>
          </cell>
          <cell r="H638">
            <v>308488880000</v>
          </cell>
        </row>
        <row r="639">
          <cell r="B639" t="str">
            <v>씨엔플러스</v>
          </cell>
          <cell r="C639" t="str">
            <v>KOSDAQ</v>
          </cell>
          <cell r="D639" t="str">
            <v>IT부품</v>
          </cell>
          <cell r="E639">
            <v>839</v>
          </cell>
          <cell r="F639">
            <v>0</v>
          </cell>
          <cell r="G639">
            <v>0</v>
          </cell>
          <cell r="H639">
            <v>57020957000</v>
          </cell>
        </row>
        <row r="640">
          <cell r="B640" t="str">
            <v>씨엠에스에듀</v>
          </cell>
          <cell r="C640" t="str">
            <v>KOSDAQ</v>
          </cell>
          <cell r="D640" t="str">
            <v>기타서비스</v>
          </cell>
          <cell r="E640">
            <v>6730</v>
          </cell>
          <cell r="F640">
            <v>70</v>
          </cell>
          <cell r="G640">
            <v>1.05</v>
          </cell>
          <cell r="H640">
            <v>125411046440</v>
          </cell>
        </row>
        <row r="641">
          <cell r="B641" t="str">
            <v>씨유메디칼</v>
          </cell>
          <cell r="C641" t="str">
            <v>KOSDAQ</v>
          </cell>
          <cell r="D641" t="str">
            <v>의료·정밀기기</v>
          </cell>
          <cell r="E641">
            <v>1835</v>
          </cell>
          <cell r="F641">
            <v>-15</v>
          </cell>
          <cell r="G641">
            <v>-0.81</v>
          </cell>
          <cell r="H641">
            <v>49489812375</v>
          </cell>
        </row>
        <row r="642">
          <cell r="B642" t="str">
            <v>씨이랩</v>
          </cell>
          <cell r="C642" t="str">
            <v>KOSDAQ</v>
          </cell>
          <cell r="D642" t="str">
            <v>소프트웨어</v>
          </cell>
          <cell r="E642">
            <v>46850</v>
          </cell>
          <cell r="F642">
            <v>1300</v>
          </cell>
          <cell r="G642">
            <v>2.85</v>
          </cell>
          <cell r="H642">
            <v>139666502700</v>
          </cell>
        </row>
        <row r="643">
          <cell r="B643" t="str">
            <v>씨젠</v>
          </cell>
          <cell r="C643" t="str">
            <v>KOSDAQ</v>
          </cell>
          <cell r="D643" t="str">
            <v>제약</v>
          </cell>
          <cell r="E643">
            <v>134400</v>
          </cell>
          <cell r="F643">
            <v>4300</v>
          </cell>
          <cell r="G643">
            <v>3.31</v>
          </cell>
          <cell r="H643">
            <v>3525852288000</v>
          </cell>
        </row>
        <row r="644">
          <cell r="B644" t="str">
            <v>씨케이에이치</v>
          </cell>
          <cell r="C644" t="str">
            <v>KOSDAQ</v>
          </cell>
          <cell r="D644" t="str">
            <v>금융</v>
          </cell>
          <cell r="E644">
            <v>331</v>
          </cell>
          <cell r="F644">
            <v>6</v>
          </cell>
          <cell r="G644">
            <v>1.85</v>
          </cell>
          <cell r="H644">
            <v>36543875267</v>
          </cell>
        </row>
        <row r="645">
          <cell r="B645" t="str">
            <v>씨큐브</v>
          </cell>
          <cell r="C645" t="str">
            <v>KOSDAQ</v>
          </cell>
          <cell r="D645" t="str">
            <v>화학</v>
          </cell>
          <cell r="E645">
            <v>8040</v>
          </cell>
          <cell r="F645">
            <v>-50</v>
          </cell>
          <cell r="G645">
            <v>-0.62</v>
          </cell>
          <cell r="H645">
            <v>81510999360</v>
          </cell>
        </row>
        <row r="646">
          <cell r="B646" t="str">
            <v>씨티씨바이오</v>
          </cell>
          <cell r="C646" t="str">
            <v>KOSDAQ</v>
          </cell>
          <cell r="D646" t="str">
            <v>제약</v>
          </cell>
          <cell r="E646">
            <v>6520</v>
          </cell>
          <cell r="F646">
            <v>0</v>
          </cell>
          <cell r="G646">
            <v>0</v>
          </cell>
          <cell r="H646">
            <v>137219437520</v>
          </cell>
        </row>
        <row r="647">
          <cell r="B647" t="str">
            <v>씨티케이코스메틱스</v>
          </cell>
          <cell r="C647" t="str">
            <v>KOSDAQ</v>
          </cell>
          <cell r="D647" t="str">
            <v>화학</v>
          </cell>
          <cell r="E647">
            <v>9940</v>
          </cell>
          <cell r="F647">
            <v>-40</v>
          </cell>
          <cell r="G647">
            <v>-0.4</v>
          </cell>
          <cell r="H647">
            <v>100614180940</v>
          </cell>
        </row>
        <row r="648">
          <cell r="B648" t="str">
            <v>아가방컴퍼니</v>
          </cell>
          <cell r="C648" t="str">
            <v>KOSDAQ</v>
          </cell>
          <cell r="D648" t="str">
            <v>유통</v>
          </cell>
          <cell r="E648">
            <v>3545</v>
          </cell>
          <cell r="F648">
            <v>15</v>
          </cell>
          <cell r="G648">
            <v>0.42</v>
          </cell>
          <cell r="H648">
            <v>116586315120</v>
          </cell>
        </row>
        <row r="649">
          <cell r="B649" t="str">
            <v>아나패스</v>
          </cell>
          <cell r="C649" t="str">
            <v>KOSDAQ</v>
          </cell>
          <cell r="D649" t="str">
            <v>반도체</v>
          </cell>
          <cell r="E649">
            <v>25450</v>
          </cell>
          <cell r="F649">
            <v>100</v>
          </cell>
          <cell r="G649">
            <v>0.39</v>
          </cell>
          <cell r="H649">
            <v>278078228850</v>
          </cell>
        </row>
        <row r="650">
          <cell r="B650" t="str">
            <v>아난티</v>
          </cell>
          <cell r="C650" t="str">
            <v>KOSDAQ</v>
          </cell>
          <cell r="D650" t="str">
            <v>숙박·음식</v>
          </cell>
          <cell r="E650">
            <v>7450</v>
          </cell>
          <cell r="F650">
            <v>40</v>
          </cell>
          <cell r="G650">
            <v>0.54</v>
          </cell>
          <cell r="H650">
            <v>634581963150</v>
          </cell>
        </row>
        <row r="651">
          <cell r="B651" t="str">
            <v>아래스</v>
          </cell>
          <cell r="C651" t="str">
            <v>KOSDAQ</v>
          </cell>
          <cell r="D651" t="str">
            <v>컴퓨터서비스</v>
          </cell>
          <cell r="E651">
            <v>990</v>
          </cell>
          <cell r="F651">
            <v>0</v>
          </cell>
          <cell r="G651">
            <v>0</v>
          </cell>
          <cell r="H651">
            <v>45205142400</v>
          </cell>
        </row>
        <row r="652">
          <cell r="B652" t="str">
            <v>아리온</v>
          </cell>
          <cell r="C652" t="str">
            <v>KOSDAQ</v>
          </cell>
          <cell r="D652" t="str">
            <v>통신장비</v>
          </cell>
          <cell r="E652">
            <v>275</v>
          </cell>
          <cell r="F652">
            <v>0</v>
          </cell>
          <cell r="G652">
            <v>0</v>
          </cell>
          <cell r="H652">
            <v>10717917100</v>
          </cell>
        </row>
        <row r="653">
          <cell r="B653" t="str">
            <v>아모그린텍</v>
          </cell>
          <cell r="C653" t="str">
            <v>KOSDAQ</v>
          </cell>
          <cell r="D653" t="str">
            <v>IT부품</v>
          </cell>
          <cell r="E653">
            <v>14400</v>
          </cell>
          <cell r="F653">
            <v>-150</v>
          </cell>
          <cell r="G653">
            <v>-1.03</v>
          </cell>
          <cell r="H653">
            <v>237553776000</v>
          </cell>
        </row>
        <row r="654">
          <cell r="B654" t="str">
            <v>아모텍</v>
          </cell>
          <cell r="C654" t="str">
            <v>KOSDAQ</v>
          </cell>
          <cell r="D654" t="str">
            <v>IT부품</v>
          </cell>
          <cell r="E654">
            <v>33950</v>
          </cell>
          <cell r="F654">
            <v>-350</v>
          </cell>
          <cell r="G654">
            <v>-1.02</v>
          </cell>
          <cell r="H654">
            <v>330788633700</v>
          </cell>
        </row>
        <row r="655">
          <cell r="B655" t="str">
            <v>아미노로직스</v>
          </cell>
          <cell r="C655" t="str">
            <v>KOSDAQ</v>
          </cell>
          <cell r="D655" t="str">
            <v>유통</v>
          </cell>
          <cell r="E655">
            <v>2460</v>
          </cell>
          <cell r="F655">
            <v>-20</v>
          </cell>
          <cell r="G655">
            <v>-0.81</v>
          </cell>
          <cell r="H655">
            <v>216054036240</v>
          </cell>
        </row>
        <row r="656">
          <cell r="B656" t="str">
            <v>아미코젠</v>
          </cell>
          <cell r="C656" t="str">
            <v>KOSDAQ</v>
          </cell>
          <cell r="D656" t="str">
            <v>음식료·담배</v>
          </cell>
          <cell r="E656">
            <v>38100</v>
          </cell>
          <cell r="F656">
            <v>150</v>
          </cell>
          <cell r="G656">
            <v>0.4</v>
          </cell>
          <cell r="H656">
            <v>732072831000</v>
          </cell>
        </row>
        <row r="657">
          <cell r="B657" t="str">
            <v>아바코</v>
          </cell>
          <cell r="C657" t="str">
            <v>KOSDAQ</v>
          </cell>
          <cell r="D657" t="str">
            <v>기계·장비</v>
          </cell>
          <cell r="E657">
            <v>12800</v>
          </cell>
          <cell r="F657">
            <v>100</v>
          </cell>
          <cell r="G657">
            <v>0.79</v>
          </cell>
          <cell r="H657">
            <v>197283814400</v>
          </cell>
        </row>
        <row r="658">
          <cell r="B658" t="str">
            <v>아바텍</v>
          </cell>
          <cell r="C658" t="str">
            <v>KOSDAQ</v>
          </cell>
          <cell r="D658" t="str">
            <v>IT부품</v>
          </cell>
          <cell r="E658">
            <v>16750</v>
          </cell>
          <cell r="F658">
            <v>-250</v>
          </cell>
          <cell r="G658">
            <v>-1.47</v>
          </cell>
          <cell r="H658">
            <v>261425625000</v>
          </cell>
        </row>
        <row r="659">
          <cell r="B659" t="str">
            <v>아비코전자</v>
          </cell>
          <cell r="C659" t="str">
            <v>KOSDAQ</v>
          </cell>
          <cell r="D659" t="str">
            <v>일반전기전자</v>
          </cell>
          <cell r="E659">
            <v>6780</v>
          </cell>
          <cell r="F659">
            <v>70</v>
          </cell>
          <cell r="G659">
            <v>1.04</v>
          </cell>
          <cell r="H659">
            <v>90126092520</v>
          </cell>
        </row>
        <row r="660">
          <cell r="B660" t="str">
            <v>아세아텍</v>
          </cell>
          <cell r="C660" t="str">
            <v>KOSDAQ</v>
          </cell>
          <cell r="D660" t="str">
            <v>기계·장비</v>
          </cell>
          <cell r="E660">
            <v>3550</v>
          </cell>
          <cell r="F660">
            <v>35</v>
          </cell>
          <cell r="G660">
            <v>1</v>
          </cell>
          <cell r="H660">
            <v>62125000000</v>
          </cell>
        </row>
        <row r="661">
          <cell r="B661" t="str">
            <v>아스타</v>
          </cell>
          <cell r="C661" t="str">
            <v>KOSDAQ</v>
          </cell>
          <cell r="D661" t="str">
            <v>제약</v>
          </cell>
          <cell r="E661">
            <v>5320</v>
          </cell>
          <cell r="F661">
            <v>-70</v>
          </cell>
          <cell r="G661">
            <v>-1.3</v>
          </cell>
          <cell r="H661">
            <v>61140222360</v>
          </cell>
        </row>
        <row r="662">
          <cell r="B662" t="str">
            <v>아스트</v>
          </cell>
          <cell r="C662" t="str">
            <v>KOSDAQ</v>
          </cell>
          <cell r="D662" t="str">
            <v>운송장비·부품</v>
          </cell>
          <cell r="E662">
            <v>6300</v>
          </cell>
          <cell r="F662">
            <v>-90</v>
          </cell>
          <cell r="G662">
            <v>-1.41</v>
          </cell>
          <cell r="H662">
            <v>161781807600</v>
          </cell>
        </row>
        <row r="663">
          <cell r="B663" t="str">
            <v>아시아경제</v>
          </cell>
          <cell r="C663" t="str">
            <v>KOSDAQ</v>
          </cell>
          <cell r="D663" t="str">
            <v>디지털컨텐츠</v>
          </cell>
          <cell r="E663">
            <v>2230</v>
          </cell>
          <cell r="F663">
            <v>-25</v>
          </cell>
          <cell r="G663">
            <v>-1.1100000000000001</v>
          </cell>
          <cell r="H663">
            <v>56884476820</v>
          </cell>
        </row>
        <row r="664">
          <cell r="B664" t="str">
            <v>아시아종묘</v>
          </cell>
          <cell r="C664" t="str">
            <v>KOSDAQ</v>
          </cell>
          <cell r="D664" t="str">
            <v>농업, 임업 및 어업</v>
          </cell>
          <cell r="E664">
            <v>6120</v>
          </cell>
          <cell r="F664">
            <v>-70</v>
          </cell>
          <cell r="G664">
            <v>-1.1299999999999999</v>
          </cell>
          <cell r="H664">
            <v>64994210280</v>
          </cell>
        </row>
        <row r="665">
          <cell r="B665" t="str">
            <v>아우딘퓨쳐스</v>
          </cell>
          <cell r="C665" t="str">
            <v>KOSDAQ</v>
          </cell>
          <cell r="D665" t="str">
            <v>화학</v>
          </cell>
          <cell r="E665">
            <v>2115</v>
          </cell>
          <cell r="F665">
            <v>95</v>
          </cell>
          <cell r="G665">
            <v>4.7</v>
          </cell>
          <cell r="H665">
            <v>42300000000</v>
          </cell>
        </row>
        <row r="666">
          <cell r="B666" t="str">
            <v>아이디스</v>
          </cell>
          <cell r="C666" t="str">
            <v>KOSDAQ</v>
          </cell>
          <cell r="D666" t="str">
            <v>통신장비</v>
          </cell>
          <cell r="E666">
            <v>28550</v>
          </cell>
          <cell r="F666">
            <v>250</v>
          </cell>
          <cell r="G666">
            <v>0.88</v>
          </cell>
          <cell r="H666">
            <v>305952934500</v>
          </cell>
        </row>
        <row r="667">
          <cell r="B667" t="str">
            <v>아이디스홀딩스</v>
          </cell>
          <cell r="C667" t="str">
            <v>KOSDAQ</v>
          </cell>
          <cell r="D667" t="str">
            <v>기타서비스</v>
          </cell>
          <cell r="E667">
            <v>12800</v>
          </cell>
          <cell r="F667">
            <v>-300</v>
          </cell>
          <cell r="G667">
            <v>-2.29</v>
          </cell>
          <cell r="H667">
            <v>132451276800</v>
          </cell>
        </row>
        <row r="668">
          <cell r="B668" t="str">
            <v>아이디피</v>
          </cell>
          <cell r="C668" t="str">
            <v>KOSDAQ</v>
          </cell>
          <cell r="D668" t="str">
            <v>정보기기</v>
          </cell>
          <cell r="E668">
            <v>8110</v>
          </cell>
          <cell r="F668">
            <v>0</v>
          </cell>
          <cell r="G668">
            <v>0</v>
          </cell>
          <cell r="H668">
            <v>53824958930</v>
          </cell>
        </row>
        <row r="669">
          <cell r="B669" t="str">
            <v>아이비김영</v>
          </cell>
          <cell r="C669" t="str">
            <v>KOSDAQ</v>
          </cell>
          <cell r="D669" t="str">
            <v>기타서비스</v>
          </cell>
          <cell r="E669">
            <v>1685</v>
          </cell>
          <cell r="F669">
            <v>5</v>
          </cell>
          <cell r="G669">
            <v>0.3</v>
          </cell>
          <cell r="H669">
            <v>71590013675</v>
          </cell>
        </row>
        <row r="670">
          <cell r="B670" t="str">
            <v>아이센스</v>
          </cell>
          <cell r="C670" t="str">
            <v>KOSDAQ</v>
          </cell>
          <cell r="D670" t="str">
            <v>의료·정밀기기</v>
          </cell>
          <cell r="E670">
            <v>24600</v>
          </cell>
          <cell r="F670">
            <v>0</v>
          </cell>
          <cell r="G670">
            <v>0</v>
          </cell>
          <cell r="H670">
            <v>337936054800</v>
          </cell>
        </row>
        <row r="671">
          <cell r="B671" t="str">
            <v>아이스크림에듀</v>
          </cell>
          <cell r="C671" t="str">
            <v>KOSDAQ</v>
          </cell>
          <cell r="D671" t="str">
            <v>출판·매체복제</v>
          </cell>
          <cell r="E671">
            <v>8100</v>
          </cell>
          <cell r="F671">
            <v>170</v>
          </cell>
          <cell r="G671">
            <v>2.14</v>
          </cell>
          <cell r="H671">
            <v>104198699700</v>
          </cell>
        </row>
        <row r="672">
          <cell r="B672" t="str">
            <v>아이쓰리시스템</v>
          </cell>
          <cell r="C672" t="str">
            <v>KOSDAQ</v>
          </cell>
          <cell r="D672" t="str">
            <v>일반전기전자</v>
          </cell>
          <cell r="E672">
            <v>21450</v>
          </cell>
          <cell r="F672">
            <v>700</v>
          </cell>
          <cell r="G672">
            <v>3.37</v>
          </cell>
          <cell r="H672">
            <v>152440002000</v>
          </cell>
        </row>
        <row r="673">
          <cell r="B673" t="str">
            <v>아이씨디</v>
          </cell>
          <cell r="C673" t="str">
            <v>KOSDAQ</v>
          </cell>
          <cell r="D673" t="str">
            <v>반도체</v>
          </cell>
          <cell r="E673">
            <v>16000</v>
          </cell>
          <cell r="F673">
            <v>0</v>
          </cell>
          <cell r="G673">
            <v>0</v>
          </cell>
          <cell r="H673">
            <v>288726608000</v>
          </cell>
        </row>
        <row r="674">
          <cell r="B674" t="str">
            <v>아이씨케이</v>
          </cell>
          <cell r="C674" t="str">
            <v>KOSDAQ</v>
          </cell>
          <cell r="D674" t="str">
            <v>정보기기</v>
          </cell>
          <cell r="E674">
            <v>3980</v>
          </cell>
          <cell r="F674">
            <v>-20</v>
          </cell>
          <cell r="G674">
            <v>-0.5</v>
          </cell>
          <cell r="H674">
            <v>138025293560</v>
          </cell>
        </row>
        <row r="675">
          <cell r="B675" t="str">
            <v>아이앤씨</v>
          </cell>
          <cell r="C675" t="str">
            <v>KOSDAQ</v>
          </cell>
          <cell r="D675" t="str">
            <v>반도체</v>
          </cell>
          <cell r="E675">
            <v>4430</v>
          </cell>
          <cell r="F675">
            <v>30</v>
          </cell>
          <cell r="G675">
            <v>0.68</v>
          </cell>
          <cell r="H675">
            <v>78384659220</v>
          </cell>
        </row>
        <row r="676">
          <cell r="B676" t="str">
            <v>아이에스이커머스</v>
          </cell>
          <cell r="C676" t="str">
            <v>KOSDAQ</v>
          </cell>
          <cell r="D676" t="str">
            <v>유통</v>
          </cell>
          <cell r="E676">
            <v>4000</v>
          </cell>
          <cell r="F676">
            <v>0</v>
          </cell>
          <cell r="G676">
            <v>0</v>
          </cell>
          <cell r="H676">
            <v>103305448000</v>
          </cell>
        </row>
        <row r="677">
          <cell r="B677" t="str">
            <v>아이에이</v>
          </cell>
          <cell r="C677" t="str">
            <v>KOSDAQ</v>
          </cell>
          <cell r="D677" t="str">
            <v>반도체</v>
          </cell>
          <cell r="E677">
            <v>1470</v>
          </cell>
          <cell r="F677">
            <v>15</v>
          </cell>
          <cell r="G677">
            <v>1.03</v>
          </cell>
          <cell r="H677">
            <v>408303929250</v>
          </cell>
        </row>
        <row r="678">
          <cell r="B678" t="str">
            <v>아이에이네트웍스</v>
          </cell>
          <cell r="C678" t="str">
            <v>KOSDAQ</v>
          </cell>
          <cell r="D678" t="str">
            <v>반도체</v>
          </cell>
          <cell r="E678">
            <v>2305</v>
          </cell>
          <cell r="F678">
            <v>75</v>
          </cell>
          <cell r="G678">
            <v>3.36</v>
          </cell>
          <cell r="H678">
            <v>114296746505</v>
          </cell>
        </row>
        <row r="679">
          <cell r="B679" t="str">
            <v>아이엘사이언스</v>
          </cell>
          <cell r="C679" t="str">
            <v>KOSDAQ</v>
          </cell>
          <cell r="D679" t="str">
            <v>일반전기전자</v>
          </cell>
          <cell r="E679">
            <v>3235</v>
          </cell>
          <cell r="F679">
            <v>-10</v>
          </cell>
          <cell r="G679">
            <v>-0.31</v>
          </cell>
          <cell r="H679">
            <v>68653244405</v>
          </cell>
        </row>
        <row r="680">
          <cell r="B680" t="str">
            <v>아이엠</v>
          </cell>
          <cell r="C680" t="str">
            <v>KOSDAQ</v>
          </cell>
          <cell r="D680" t="str">
            <v>IT부품</v>
          </cell>
          <cell r="E680">
            <v>1310</v>
          </cell>
          <cell r="F680">
            <v>30</v>
          </cell>
          <cell r="G680">
            <v>2.34</v>
          </cell>
          <cell r="H680">
            <v>55735841640</v>
          </cell>
        </row>
        <row r="681">
          <cell r="B681" t="str">
            <v>아이엠이연이</v>
          </cell>
          <cell r="C681" t="str">
            <v>KOSDAQ</v>
          </cell>
          <cell r="D681" t="str">
            <v>IT부품</v>
          </cell>
          <cell r="E681">
            <v>5030</v>
          </cell>
          <cell r="F681">
            <v>195</v>
          </cell>
          <cell r="G681">
            <v>4.03</v>
          </cell>
          <cell r="H681">
            <v>96204192460</v>
          </cell>
        </row>
        <row r="682">
          <cell r="B682" t="str">
            <v>아이엠텍</v>
          </cell>
          <cell r="C682" t="str">
            <v>KOSDAQ</v>
          </cell>
          <cell r="D682" t="str">
            <v>통신장비</v>
          </cell>
          <cell r="E682">
            <v>214</v>
          </cell>
          <cell r="F682">
            <v>0</v>
          </cell>
          <cell r="G682">
            <v>0</v>
          </cell>
          <cell r="H682">
            <v>9318361858</v>
          </cell>
        </row>
        <row r="683">
          <cell r="B683" t="str">
            <v>아이오케이</v>
          </cell>
          <cell r="C683" t="str">
            <v>KOSDAQ</v>
          </cell>
          <cell r="D683" t="str">
            <v>오락·문화</v>
          </cell>
          <cell r="E683">
            <v>1710</v>
          </cell>
          <cell r="F683">
            <v>55</v>
          </cell>
          <cell r="G683">
            <v>3.32</v>
          </cell>
          <cell r="H683">
            <v>100113364170</v>
          </cell>
        </row>
        <row r="684">
          <cell r="B684" t="str">
            <v>아이원스</v>
          </cell>
          <cell r="C684" t="str">
            <v>KOSDAQ</v>
          </cell>
          <cell r="D684" t="str">
            <v>IT부품</v>
          </cell>
          <cell r="E684">
            <v>8270</v>
          </cell>
          <cell r="F684">
            <v>510</v>
          </cell>
          <cell r="G684">
            <v>6.57</v>
          </cell>
          <cell r="H684">
            <v>210911248980</v>
          </cell>
        </row>
        <row r="685">
          <cell r="B685" t="str">
            <v>아이즈비전</v>
          </cell>
          <cell r="C685" t="str">
            <v>KOSDAQ</v>
          </cell>
          <cell r="D685" t="str">
            <v>통신장비</v>
          </cell>
          <cell r="E685">
            <v>4890</v>
          </cell>
          <cell r="F685">
            <v>310</v>
          </cell>
          <cell r="G685">
            <v>6.77</v>
          </cell>
          <cell r="H685">
            <v>77127886860</v>
          </cell>
        </row>
        <row r="686">
          <cell r="B686" t="str">
            <v>아이진</v>
          </cell>
          <cell r="C686" t="str">
            <v>KOSDAQ</v>
          </cell>
          <cell r="D686" t="str">
            <v>기타서비스</v>
          </cell>
          <cell r="E686">
            <v>17900</v>
          </cell>
          <cell r="F686">
            <v>800</v>
          </cell>
          <cell r="G686">
            <v>4.68</v>
          </cell>
          <cell r="H686">
            <v>209758089100</v>
          </cell>
        </row>
        <row r="687">
          <cell r="B687" t="str">
            <v>아이컴포넌트</v>
          </cell>
          <cell r="C687" t="str">
            <v>KOSDAQ</v>
          </cell>
          <cell r="D687" t="str">
            <v>IT부품</v>
          </cell>
          <cell r="E687">
            <v>6040</v>
          </cell>
          <cell r="F687">
            <v>60</v>
          </cell>
          <cell r="G687">
            <v>1</v>
          </cell>
          <cell r="H687">
            <v>42707994400</v>
          </cell>
        </row>
        <row r="688">
          <cell r="B688" t="str">
            <v>아이퀘스트</v>
          </cell>
          <cell r="C688" t="str">
            <v>KOSDAQ</v>
          </cell>
          <cell r="D688" t="str">
            <v>소프트웨어</v>
          </cell>
          <cell r="E688">
            <v>14850</v>
          </cell>
          <cell r="F688">
            <v>-100</v>
          </cell>
          <cell r="G688">
            <v>-0.67</v>
          </cell>
          <cell r="H688">
            <v>146421000000</v>
          </cell>
        </row>
        <row r="689">
          <cell r="B689" t="str">
            <v>아이큐어</v>
          </cell>
          <cell r="C689" t="str">
            <v>KOSDAQ</v>
          </cell>
          <cell r="D689" t="str">
            <v>제약</v>
          </cell>
          <cell r="E689">
            <v>42350</v>
          </cell>
          <cell r="F689">
            <v>-950</v>
          </cell>
          <cell r="G689">
            <v>-2.19</v>
          </cell>
          <cell r="H689">
            <v>382548693450</v>
          </cell>
        </row>
        <row r="690">
          <cell r="B690" t="str">
            <v>아이크래프트</v>
          </cell>
          <cell r="C690" t="str">
            <v>KOSDAQ</v>
          </cell>
          <cell r="D690" t="str">
            <v>컴퓨터서비스</v>
          </cell>
          <cell r="E690">
            <v>9210</v>
          </cell>
          <cell r="F690">
            <v>1820</v>
          </cell>
          <cell r="G690">
            <v>24.63</v>
          </cell>
          <cell r="H690">
            <v>134539090560</v>
          </cell>
        </row>
        <row r="691">
          <cell r="B691" t="str">
            <v>아이텍</v>
          </cell>
          <cell r="C691" t="str">
            <v>KOSDAQ</v>
          </cell>
          <cell r="D691" t="str">
            <v>반도체</v>
          </cell>
          <cell r="E691">
            <v>8600</v>
          </cell>
          <cell r="F691">
            <v>50</v>
          </cell>
          <cell r="G691">
            <v>0.57999999999999996</v>
          </cell>
          <cell r="H691">
            <v>125338051200</v>
          </cell>
        </row>
        <row r="692">
          <cell r="B692" t="str">
            <v>아이톡시</v>
          </cell>
          <cell r="C692" t="str">
            <v>KOSDAQ</v>
          </cell>
          <cell r="D692" t="str">
            <v>디지털컨텐츠</v>
          </cell>
          <cell r="E692">
            <v>3180</v>
          </cell>
          <cell r="F692">
            <v>0</v>
          </cell>
          <cell r="G692">
            <v>0</v>
          </cell>
          <cell r="H692">
            <v>34542772260</v>
          </cell>
        </row>
        <row r="693">
          <cell r="B693" t="str">
            <v>아이티센</v>
          </cell>
          <cell r="C693" t="str">
            <v>KOSDAQ</v>
          </cell>
          <cell r="D693" t="str">
            <v>컴퓨터서비스</v>
          </cell>
          <cell r="E693">
            <v>5290</v>
          </cell>
          <cell r="F693">
            <v>10</v>
          </cell>
          <cell r="G693">
            <v>0.19</v>
          </cell>
          <cell r="H693">
            <v>105309791570</v>
          </cell>
        </row>
        <row r="694">
          <cell r="B694" t="str">
            <v>아이티엠반도체</v>
          </cell>
          <cell r="C694" t="str">
            <v>KOSDAQ</v>
          </cell>
          <cell r="D694" t="str">
            <v>반도체</v>
          </cell>
          <cell r="E694">
            <v>44550</v>
          </cell>
          <cell r="F694">
            <v>-200</v>
          </cell>
          <cell r="G694">
            <v>-0.45</v>
          </cell>
          <cell r="H694">
            <v>1029992168700</v>
          </cell>
        </row>
        <row r="695">
          <cell r="B695" t="str">
            <v>아주IB투자</v>
          </cell>
          <cell r="C695" t="str">
            <v>KOSDAQ</v>
          </cell>
          <cell r="D695" t="str">
            <v>금융</v>
          </cell>
          <cell r="E695">
            <v>6540</v>
          </cell>
          <cell r="F695">
            <v>170</v>
          </cell>
          <cell r="G695">
            <v>2.67</v>
          </cell>
          <cell r="H695">
            <v>779396815500</v>
          </cell>
        </row>
        <row r="696">
          <cell r="B696" t="str">
            <v>아즈텍WB</v>
          </cell>
          <cell r="C696" t="str">
            <v>KOSDAQ</v>
          </cell>
          <cell r="D696" t="str">
            <v>섬유·의류</v>
          </cell>
          <cell r="E696">
            <v>2540</v>
          </cell>
          <cell r="F696">
            <v>-35</v>
          </cell>
          <cell r="G696">
            <v>-1.36</v>
          </cell>
          <cell r="H696">
            <v>54587213660</v>
          </cell>
        </row>
        <row r="697">
          <cell r="B697" t="str">
            <v>아진산업</v>
          </cell>
          <cell r="C697" t="str">
            <v>KOSDAQ</v>
          </cell>
          <cell r="D697" t="str">
            <v>운송장비·부품</v>
          </cell>
          <cell r="E697">
            <v>3705</v>
          </cell>
          <cell r="F697">
            <v>-10</v>
          </cell>
          <cell r="G697">
            <v>-0.27</v>
          </cell>
          <cell r="H697">
            <v>143778386310</v>
          </cell>
        </row>
        <row r="698">
          <cell r="B698" t="str">
            <v>아진엑스텍</v>
          </cell>
          <cell r="C698" t="str">
            <v>KOSDAQ</v>
          </cell>
          <cell r="D698" t="str">
            <v>반도체</v>
          </cell>
          <cell r="E698">
            <v>7050</v>
          </cell>
          <cell r="F698">
            <v>-120</v>
          </cell>
          <cell r="G698">
            <v>-1.67</v>
          </cell>
          <cell r="H698">
            <v>68727601800</v>
          </cell>
        </row>
        <row r="699">
          <cell r="B699" t="str">
            <v>아톤</v>
          </cell>
          <cell r="C699" t="str">
            <v>KOSDAQ</v>
          </cell>
          <cell r="D699" t="str">
            <v>소프트웨어</v>
          </cell>
          <cell r="E699">
            <v>24200</v>
          </cell>
          <cell r="F699">
            <v>100</v>
          </cell>
          <cell r="G699">
            <v>0.41</v>
          </cell>
          <cell r="H699">
            <v>105356563400</v>
          </cell>
        </row>
        <row r="700">
          <cell r="B700" t="str">
            <v>아프리카TV</v>
          </cell>
          <cell r="C700" t="str">
            <v>KOSDAQ</v>
          </cell>
          <cell r="D700" t="str">
            <v>소프트웨어</v>
          </cell>
          <cell r="E700">
            <v>79200</v>
          </cell>
          <cell r="F700">
            <v>700</v>
          </cell>
          <cell r="G700">
            <v>0.89</v>
          </cell>
          <cell r="H700">
            <v>910385546400</v>
          </cell>
        </row>
        <row r="701">
          <cell r="B701" t="str">
            <v>안국약품</v>
          </cell>
          <cell r="C701" t="str">
            <v>KOSDAQ</v>
          </cell>
          <cell r="D701" t="str">
            <v>제약</v>
          </cell>
          <cell r="E701">
            <v>13200</v>
          </cell>
          <cell r="F701">
            <v>-50</v>
          </cell>
          <cell r="G701">
            <v>-0.38</v>
          </cell>
          <cell r="H701">
            <v>172159944000</v>
          </cell>
        </row>
        <row r="702">
          <cell r="B702" t="str">
            <v>안랩</v>
          </cell>
          <cell r="C702" t="str">
            <v>KOSDAQ</v>
          </cell>
          <cell r="D702" t="str">
            <v>소프트웨어</v>
          </cell>
          <cell r="E702">
            <v>65600</v>
          </cell>
          <cell r="F702">
            <v>100</v>
          </cell>
          <cell r="G702">
            <v>0.15</v>
          </cell>
          <cell r="H702">
            <v>656908888000</v>
          </cell>
        </row>
        <row r="703">
          <cell r="B703" t="str">
            <v>안트로젠</v>
          </cell>
          <cell r="C703" t="str">
            <v>KOSDAQ</v>
          </cell>
          <cell r="D703" t="str">
            <v>유통</v>
          </cell>
          <cell r="E703">
            <v>49300</v>
          </cell>
          <cell r="F703">
            <v>250</v>
          </cell>
          <cell r="G703">
            <v>0.51</v>
          </cell>
          <cell r="H703">
            <v>448311226200</v>
          </cell>
        </row>
        <row r="704">
          <cell r="B704" t="str">
            <v>알로이스</v>
          </cell>
          <cell r="C704" t="str">
            <v>KOSDAQ</v>
          </cell>
          <cell r="D704" t="str">
            <v>통신장비</v>
          </cell>
          <cell r="E704">
            <v>6450</v>
          </cell>
          <cell r="F704">
            <v>1485</v>
          </cell>
          <cell r="G704">
            <v>29.91</v>
          </cell>
          <cell r="H704">
            <v>111774720300</v>
          </cell>
        </row>
        <row r="705">
          <cell r="B705" t="str">
            <v>알리코제약</v>
          </cell>
          <cell r="C705" t="str">
            <v>KOSDAQ</v>
          </cell>
          <cell r="D705" t="str">
            <v>제약</v>
          </cell>
          <cell r="E705">
            <v>11750</v>
          </cell>
          <cell r="F705">
            <v>150</v>
          </cell>
          <cell r="G705">
            <v>1.29</v>
          </cell>
          <cell r="H705">
            <v>121029406250</v>
          </cell>
        </row>
        <row r="706">
          <cell r="B706" t="str">
            <v>알서포트</v>
          </cell>
          <cell r="C706" t="str">
            <v>KOSDAQ</v>
          </cell>
          <cell r="D706" t="str">
            <v>디지털컨텐츠</v>
          </cell>
          <cell r="E706">
            <v>8400</v>
          </cell>
          <cell r="F706">
            <v>290</v>
          </cell>
          <cell r="G706">
            <v>3.58</v>
          </cell>
          <cell r="H706">
            <v>447443497200</v>
          </cell>
        </row>
        <row r="707">
          <cell r="B707" t="str">
            <v>알에스오토메이션</v>
          </cell>
          <cell r="C707" t="str">
            <v>KOSDAQ</v>
          </cell>
          <cell r="D707" t="str">
            <v>IT부품</v>
          </cell>
          <cell r="E707">
            <v>8770</v>
          </cell>
          <cell r="F707">
            <v>270</v>
          </cell>
          <cell r="G707">
            <v>3.18</v>
          </cell>
          <cell r="H707">
            <v>79834537800</v>
          </cell>
        </row>
        <row r="708">
          <cell r="B708" t="str">
            <v>알에프세미</v>
          </cell>
          <cell r="C708" t="str">
            <v>KOSDAQ</v>
          </cell>
          <cell r="D708" t="str">
            <v>반도체</v>
          </cell>
          <cell r="E708">
            <v>5660</v>
          </cell>
          <cell r="F708">
            <v>-20</v>
          </cell>
          <cell r="G708">
            <v>-0.35</v>
          </cell>
          <cell r="H708">
            <v>53740137840</v>
          </cell>
        </row>
        <row r="709">
          <cell r="B709" t="str">
            <v>알에프텍</v>
          </cell>
          <cell r="C709" t="str">
            <v>KOSDAQ</v>
          </cell>
          <cell r="D709" t="str">
            <v>통신장비</v>
          </cell>
          <cell r="E709">
            <v>7700</v>
          </cell>
          <cell r="F709">
            <v>-80</v>
          </cell>
          <cell r="G709">
            <v>-1.03</v>
          </cell>
          <cell r="H709">
            <v>222529368600</v>
          </cell>
        </row>
        <row r="710">
          <cell r="B710" t="str">
            <v>알엔투테크놀로지</v>
          </cell>
          <cell r="C710" t="str">
            <v>KOSDAQ</v>
          </cell>
          <cell r="D710" t="str">
            <v>정보기기</v>
          </cell>
          <cell r="E710">
            <v>17750</v>
          </cell>
          <cell r="F710">
            <v>850</v>
          </cell>
          <cell r="G710">
            <v>5.03</v>
          </cell>
          <cell r="H710">
            <v>129532985750</v>
          </cell>
        </row>
        <row r="711">
          <cell r="B711" t="str">
            <v>알체라</v>
          </cell>
          <cell r="C711" t="str">
            <v>KOSDAQ</v>
          </cell>
          <cell r="D711" t="str">
            <v>소프트웨어</v>
          </cell>
          <cell r="E711">
            <v>34450</v>
          </cell>
          <cell r="F711">
            <v>-750</v>
          </cell>
          <cell r="G711">
            <v>-2.13</v>
          </cell>
          <cell r="H711">
            <v>460554953300</v>
          </cell>
        </row>
        <row r="712">
          <cell r="B712" t="str">
            <v>알테오젠</v>
          </cell>
          <cell r="C712" t="str">
            <v>KOSDAQ</v>
          </cell>
          <cell r="D712" t="str">
            <v>기타서비스</v>
          </cell>
          <cell r="E712">
            <v>90600</v>
          </cell>
          <cell r="F712">
            <v>1000</v>
          </cell>
          <cell r="G712">
            <v>1.1200000000000001</v>
          </cell>
          <cell r="H712">
            <v>2544310740000</v>
          </cell>
        </row>
        <row r="713">
          <cell r="B713" t="str">
            <v>알톤스포츠</v>
          </cell>
          <cell r="C713" t="str">
            <v>KOSDAQ</v>
          </cell>
          <cell r="D713" t="str">
            <v>운송장비·부품</v>
          </cell>
          <cell r="E713">
            <v>5280</v>
          </cell>
          <cell r="F713">
            <v>0</v>
          </cell>
          <cell r="G713">
            <v>0</v>
          </cell>
          <cell r="H713">
            <v>67300448160</v>
          </cell>
        </row>
        <row r="714">
          <cell r="B714" t="str">
            <v>알티캐스트</v>
          </cell>
          <cell r="C714" t="str">
            <v>KOSDAQ</v>
          </cell>
          <cell r="D714" t="str">
            <v>소프트웨어</v>
          </cell>
          <cell r="E714">
            <v>1960</v>
          </cell>
          <cell r="F714">
            <v>-15</v>
          </cell>
          <cell r="G714">
            <v>-0.76</v>
          </cell>
          <cell r="H714">
            <v>55696102840</v>
          </cell>
        </row>
        <row r="715">
          <cell r="B715" t="str">
            <v>알파홀딩스</v>
          </cell>
          <cell r="C715" t="str">
            <v>KOSDAQ</v>
          </cell>
          <cell r="D715" t="str">
            <v>반도체</v>
          </cell>
          <cell r="E715">
            <v>4410</v>
          </cell>
          <cell r="F715">
            <v>35</v>
          </cell>
          <cell r="G715">
            <v>0.8</v>
          </cell>
          <cell r="H715">
            <v>95595649380</v>
          </cell>
        </row>
        <row r="716">
          <cell r="B716" t="str">
            <v>압타머사이언스</v>
          </cell>
          <cell r="C716" t="str">
            <v>KOSDAQ</v>
          </cell>
          <cell r="D716" t="str">
            <v>기타서비스</v>
          </cell>
          <cell r="E716">
            <v>21950</v>
          </cell>
          <cell r="F716">
            <v>50</v>
          </cell>
          <cell r="G716">
            <v>0.23</v>
          </cell>
          <cell r="H716">
            <v>185831465700</v>
          </cell>
        </row>
        <row r="717">
          <cell r="B717" t="str">
            <v>압타바이오</v>
          </cell>
          <cell r="C717" t="str">
            <v>KOSDAQ</v>
          </cell>
          <cell r="D717" t="str">
            <v>기타서비스</v>
          </cell>
          <cell r="E717">
            <v>58700</v>
          </cell>
          <cell r="F717">
            <v>3700</v>
          </cell>
          <cell r="G717">
            <v>6.73</v>
          </cell>
          <cell r="H717">
            <v>651290177100</v>
          </cell>
        </row>
        <row r="718">
          <cell r="B718" t="str">
            <v>애니젠</v>
          </cell>
          <cell r="C718" t="str">
            <v>KOSDAQ</v>
          </cell>
          <cell r="D718" t="str">
            <v>제약</v>
          </cell>
          <cell r="E718">
            <v>14750</v>
          </cell>
          <cell r="F718">
            <v>700</v>
          </cell>
          <cell r="G718">
            <v>4.9800000000000004</v>
          </cell>
          <cell r="H718">
            <v>74062183750</v>
          </cell>
        </row>
        <row r="719">
          <cell r="B719" t="str">
            <v>애니플러스</v>
          </cell>
          <cell r="C719" t="str">
            <v>KOSDAQ</v>
          </cell>
          <cell r="D719" t="str">
            <v>오락·문화</v>
          </cell>
          <cell r="E719">
            <v>1700</v>
          </cell>
          <cell r="F719">
            <v>90</v>
          </cell>
          <cell r="G719">
            <v>5.59</v>
          </cell>
          <cell r="H719">
            <v>48292646300</v>
          </cell>
        </row>
        <row r="720">
          <cell r="B720" t="str">
            <v>액션스퀘어</v>
          </cell>
          <cell r="C720" t="str">
            <v>KOSDAQ</v>
          </cell>
          <cell r="D720" t="str">
            <v>디지털컨텐츠</v>
          </cell>
          <cell r="E720">
            <v>2355</v>
          </cell>
          <cell r="F720">
            <v>155</v>
          </cell>
          <cell r="G720">
            <v>7.05</v>
          </cell>
          <cell r="H720">
            <v>97338378975</v>
          </cell>
        </row>
        <row r="721">
          <cell r="B721" t="str">
            <v>액토즈소프트</v>
          </cell>
          <cell r="C721" t="str">
            <v>KOSDAQ</v>
          </cell>
          <cell r="D721" t="str">
            <v>디지털컨텐츠</v>
          </cell>
          <cell r="E721">
            <v>9250</v>
          </cell>
          <cell r="F721">
            <v>120</v>
          </cell>
          <cell r="G721">
            <v>1.31</v>
          </cell>
          <cell r="H721">
            <v>104808401500</v>
          </cell>
        </row>
        <row r="722">
          <cell r="B722" t="str">
            <v>액트</v>
          </cell>
          <cell r="C722" t="str">
            <v>KOSDAQ</v>
          </cell>
          <cell r="D722" t="str">
            <v>IT부품</v>
          </cell>
          <cell r="E722">
            <v>4670</v>
          </cell>
          <cell r="F722">
            <v>10</v>
          </cell>
          <cell r="G722">
            <v>0.21</v>
          </cell>
          <cell r="H722">
            <v>106901180150</v>
          </cell>
        </row>
        <row r="723">
          <cell r="B723" t="str">
            <v>액트로</v>
          </cell>
          <cell r="C723" t="str">
            <v>KOSDAQ</v>
          </cell>
          <cell r="D723" t="str">
            <v>IT부품</v>
          </cell>
          <cell r="E723">
            <v>10200</v>
          </cell>
          <cell r="F723">
            <v>150</v>
          </cell>
          <cell r="G723">
            <v>1.49</v>
          </cell>
          <cell r="H723">
            <v>102663112200</v>
          </cell>
        </row>
        <row r="724">
          <cell r="B724" t="str">
            <v>앤디포스</v>
          </cell>
          <cell r="C724" t="str">
            <v>KOSDAQ</v>
          </cell>
          <cell r="D724" t="str">
            <v>비금속</v>
          </cell>
          <cell r="E724">
            <v>4135</v>
          </cell>
          <cell r="F724">
            <v>45</v>
          </cell>
          <cell r="G724">
            <v>1.1000000000000001</v>
          </cell>
          <cell r="H724">
            <v>228093737010</v>
          </cell>
        </row>
        <row r="725">
          <cell r="B725" t="str">
            <v>앤씨앤</v>
          </cell>
          <cell r="C725" t="str">
            <v>KOSDAQ</v>
          </cell>
          <cell r="D725" t="str">
            <v>반도체</v>
          </cell>
          <cell r="E725">
            <v>4625</v>
          </cell>
          <cell r="F725">
            <v>-20</v>
          </cell>
          <cell r="G725">
            <v>-0.43</v>
          </cell>
          <cell r="H725">
            <v>96882187500</v>
          </cell>
        </row>
        <row r="726">
          <cell r="B726" t="str">
            <v>앱코</v>
          </cell>
          <cell r="C726" t="str">
            <v>KOSDAQ</v>
          </cell>
          <cell r="D726" t="str">
            <v>정보기기</v>
          </cell>
          <cell r="E726">
            <v>24900</v>
          </cell>
          <cell r="F726">
            <v>-450</v>
          </cell>
          <cell r="G726">
            <v>-1.78</v>
          </cell>
          <cell r="H726">
            <v>241249426800</v>
          </cell>
        </row>
        <row r="727">
          <cell r="B727" t="str">
            <v>앱클론</v>
          </cell>
          <cell r="C727" t="str">
            <v>KOSDAQ</v>
          </cell>
          <cell r="D727" t="str">
            <v>제약</v>
          </cell>
          <cell r="E727">
            <v>30450</v>
          </cell>
          <cell r="F727">
            <v>400</v>
          </cell>
          <cell r="G727">
            <v>1.33</v>
          </cell>
          <cell r="H727">
            <v>465217201050</v>
          </cell>
        </row>
        <row r="728">
          <cell r="B728" t="str">
            <v>야스</v>
          </cell>
          <cell r="C728" t="str">
            <v>KOSDAQ</v>
          </cell>
          <cell r="D728" t="str">
            <v>IT부품</v>
          </cell>
          <cell r="E728">
            <v>13250</v>
          </cell>
          <cell r="F728">
            <v>150</v>
          </cell>
          <cell r="G728">
            <v>1.1499999999999999</v>
          </cell>
          <cell r="H728">
            <v>173018500000</v>
          </cell>
        </row>
        <row r="729">
          <cell r="B729" t="str">
            <v>양지사</v>
          </cell>
          <cell r="C729" t="str">
            <v>KOSDAQ</v>
          </cell>
          <cell r="D729" t="str">
            <v>출판·매체복제</v>
          </cell>
          <cell r="E729">
            <v>11750</v>
          </cell>
          <cell r="F729">
            <v>-100</v>
          </cell>
          <cell r="G729">
            <v>-0.84</v>
          </cell>
          <cell r="H729">
            <v>187765000000</v>
          </cell>
        </row>
        <row r="730">
          <cell r="B730" t="str">
            <v>어보브반도체</v>
          </cell>
          <cell r="C730" t="str">
            <v>KOSDAQ</v>
          </cell>
          <cell r="D730" t="str">
            <v>반도체</v>
          </cell>
          <cell r="E730">
            <v>13200</v>
          </cell>
          <cell r="F730">
            <v>100</v>
          </cell>
          <cell r="G730">
            <v>0.76</v>
          </cell>
          <cell r="H730">
            <v>230467419600</v>
          </cell>
        </row>
        <row r="731">
          <cell r="B731" t="str">
            <v>얼라인드</v>
          </cell>
          <cell r="C731" t="str">
            <v>KOSDAQ</v>
          </cell>
          <cell r="D731" t="str">
            <v>의료·정밀기기</v>
          </cell>
          <cell r="E731">
            <v>8230</v>
          </cell>
          <cell r="F731">
            <v>0</v>
          </cell>
          <cell r="G731">
            <v>0</v>
          </cell>
          <cell r="H731">
            <v>59169157040</v>
          </cell>
        </row>
        <row r="732">
          <cell r="B732" t="str">
            <v>에너토크</v>
          </cell>
          <cell r="C732" t="str">
            <v>KOSDAQ</v>
          </cell>
          <cell r="D732" t="str">
            <v>기계·장비</v>
          </cell>
          <cell r="E732">
            <v>8740</v>
          </cell>
          <cell r="F732">
            <v>670</v>
          </cell>
          <cell r="G732">
            <v>8.3000000000000007</v>
          </cell>
          <cell r="H732">
            <v>85268209120</v>
          </cell>
        </row>
        <row r="733">
          <cell r="B733" t="str">
            <v>에버다임</v>
          </cell>
          <cell r="C733" t="str">
            <v>KOSDAQ</v>
          </cell>
          <cell r="D733" t="str">
            <v>기계·장비</v>
          </cell>
          <cell r="E733">
            <v>6050</v>
          </cell>
          <cell r="F733">
            <v>-150</v>
          </cell>
          <cell r="G733">
            <v>-2.42</v>
          </cell>
          <cell r="H733">
            <v>108391461200</v>
          </cell>
        </row>
        <row r="734">
          <cell r="B734" t="str">
            <v>에스넷</v>
          </cell>
          <cell r="C734" t="str">
            <v>KOSDAQ</v>
          </cell>
          <cell r="D734" t="str">
            <v>컴퓨터서비스</v>
          </cell>
          <cell r="E734">
            <v>7590</v>
          </cell>
          <cell r="F734">
            <v>60</v>
          </cell>
          <cell r="G734">
            <v>0.8</v>
          </cell>
          <cell r="H734">
            <v>122010881850</v>
          </cell>
        </row>
        <row r="735">
          <cell r="B735" t="str">
            <v>에스디생명공학</v>
          </cell>
          <cell r="C735" t="str">
            <v>KOSDAQ</v>
          </cell>
          <cell r="D735" t="str">
            <v>화학</v>
          </cell>
          <cell r="E735">
            <v>4725</v>
          </cell>
          <cell r="F735">
            <v>-5</v>
          </cell>
          <cell r="G735">
            <v>-0.11</v>
          </cell>
          <cell r="H735">
            <v>105911186850</v>
          </cell>
        </row>
        <row r="736">
          <cell r="B736" t="str">
            <v>에스디시스템</v>
          </cell>
          <cell r="C736" t="str">
            <v>KOSDAQ</v>
          </cell>
          <cell r="D736" t="str">
            <v>정보기기</v>
          </cell>
          <cell r="E736">
            <v>739</v>
          </cell>
          <cell r="F736">
            <v>0</v>
          </cell>
          <cell r="G736">
            <v>0</v>
          </cell>
          <cell r="H736">
            <v>7101198800</v>
          </cell>
        </row>
        <row r="737">
          <cell r="B737" t="str">
            <v>에스맥</v>
          </cell>
          <cell r="C737" t="str">
            <v>KOSDAQ</v>
          </cell>
          <cell r="D737" t="str">
            <v>IT부품</v>
          </cell>
          <cell r="E737">
            <v>1455</v>
          </cell>
          <cell r="F737">
            <v>-10</v>
          </cell>
          <cell r="G737">
            <v>-0.68</v>
          </cell>
          <cell r="H737">
            <v>379966850910</v>
          </cell>
        </row>
        <row r="738">
          <cell r="B738" t="str">
            <v>에스씨디</v>
          </cell>
          <cell r="C738" t="str">
            <v>KOSDAQ</v>
          </cell>
          <cell r="D738" t="str">
            <v>일반전기전자</v>
          </cell>
          <cell r="E738">
            <v>1540</v>
          </cell>
          <cell r="F738">
            <v>-15</v>
          </cell>
          <cell r="G738">
            <v>-0.96</v>
          </cell>
          <cell r="H738">
            <v>74427528560</v>
          </cell>
        </row>
        <row r="739">
          <cell r="B739" t="str">
            <v>에스씨엠생명과학</v>
          </cell>
          <cell r="C739" t="str">
            <v>KOSDAQ</v>
          </cell>
          <cell r="D739" t="str">
            <v>제약</v>
          </cell>
          <cell r="E739">
            <v>34650</v>
          </cell>
          <cell r="F739">
            <v>1450</v>
          </cell>
          <cell r="G739">
            <v>4.37</v>
          </cell>
          <cell r="H739">
            <v>412698339900</v>
          </cell>
        </row>
        <row r="740">
          <cell r="B740" t="str">
            <v>에스아이리소스</v>
          </cell>
          <cell r="C740" t="str">
            <v>KOSDAQ</v>
          </cell>
          <cell r="D740" t="str">
            <v>광업</v>
          </cell>
          <cell r="E740">
            <v>639</v>
          </cell>
          <cell r="F740">
            <v>0</v>
          </cell>
          <cell r="G740">
            <v>0</v>
          </cell>
          <cell r="H740">
            <v>42391307925</v>
          </cell>
        </row>
        <row r="741">
          <cell r="B741" t="str">
            <v>에스앤더블류</v>
          </cell>
          <cell r="C741" t="str">
            <v>KOSDAQ</v>
          </cell>
          <cell r="D741" t="str">
            <v>기계·장비</v>
          </cell>
          <cell r="E741">
            <v>2505</v>
          </cell>
          <cell r="F741">
            <v>0</v>
          </cell>
          <cell r="G741">
            <v>0</v>
          </cell>
          <cell r="H741">
            <v>18036000000</v>
          </cell>
        </row>
        <row r="742">
          <cell r="B742" t="str">
            <v>에스앤씨엔진그룹</v>
          </cell>
          <cell r="C742" t="str">
            <v>KOSDAQ</v>
          </cell>
          <cell r="D742" t="str">
            <v>금융</v>
          </cell>
          <cell r="E742">
            <v>197</v>
          </cell>
          <cell r="F742">
            <v>0</v>
          </cell>
          <cell r="G742">
            <v>0</v>
          </cell>
          <cell r="H742">
            <v>24380639821</v>
          </cell>
        </row>
        <row r="743">
          <cell r="B743" t="str">
            <v>에스앤에스텍</v>
          </cell>
          <cell r="C743" t="str">
            <v>KOSDAQ</v>
          </cell>
          <cell r="D743" t="str">
            <v>반도체</v>
          </cell>
          <cell r="E743">
            <v>32950</v>
          </cell>
          <cell r="F743">
            <v>750</v>
          </cell>
          <cell r="G743">
            <v>2.33</v>
          </cell>
          <cell r="H743">
            <v>706825178650</v>
          </cell>
        </row>
        <row r="744">
          <cell r="B744" t="str">
            <v>에스에너지</v>
          </cell>
          <cell r="C744" t="str">
            <v>KOSDAQ</v>
          </cell>
          <cell r="D744" t="str">
            <v>IT부품</v>
          </cell>
          <cell r="E744">
            <v>6120</v>
          </cell>
          <cell r="F744">
            <v>-60</v>
          </cell>
          <cell r="G744">
            <v>-0.97</v>
          </cell>
          <cell r="H744">
            <v>90222153840</v>
          </cell>
        </row>
        <row r="745">
          <cell r="B745" t="str">
            <v>에스에스알</v>
          </cell>
          <cell r="C745" t="str">
            <v>KOSDAQ</v>
          </cell>
          <cell r="D745" t="str">
            <v>소프트웨어</v>
          </cell>
          <cell r="E745">
            <v>6400</v>
          </cell>
          <cell r="F745">
            <v>30</v>
          </cell>
          <cell r="G745">
            <v>0.47</v>
          </cell>
          <cell r="H745">
            <v>37952243200</v>
          </cell>
        </row>
        <row r="746">
          <cell r="B746" t="str">
            <v>에스에이엠티</v>
          </cell>
          <cell r="C746" t="str">
            <v>KOSDAQ</v>
          </cell>
          <cell r="D746" t="str">
            <v>유통</v>
          </cell>
          <cell r="E746">
            <v>2780</v>
          </cell>
          <cell r="F746">
            <v>45</v>
          </cell>
          <cell r="G746">
            <v>1.65</v>
          </cell>
          <cell r="H746">
            <v>277986286260</v>
          </cell>
        </row>
        <row r="747">
          <cell r="B747" t="str">
            <v>에스에이티</v>
          </cell>
          <cell r="C747" t="str">
            <v>KOSDAQ</v>
          </cell>
          <cell r="D747" t="str">
            <v>통신장비</v>
          </cell>
          <cell r="E747">
            <v>2515</v>
          </cell>
          <cell r="F747">
            <v>50</v>
          </cell>
          <cell r="G747">
            <v>2.0299999999999998</v>
          </cell>
          <cell r="H747">
            <v>65725264590</v>
          </cell>
        </row>
        <row r="748">
          <cell r="B748" t="str">
            <v>에스에프에이</v>
          </cell>
          <cell r="C748" t="str">
            <v>KOSDAQ</v>
          </cell>
          <cell r="D748" t="str">
            <v>기계·장비</v>
          </cell>
          <cell r="E748">
            <v>40300</v>
          </cell>
          <cell r="F748">
            <v>-250</v>
          </cell>
          <cell r="G748">
            <v>-0.62</v>
          </cell>
          <cell r="H748">
            <v>1447123028000</v>
          </cell>
        </row>
        <row r="749">
          <cell r="B749" t="str">
            <v>에스엔유</v>
          </cell>
          <cell r="C749" t="str">
            <v>KOSDAQ</v>
          </cell>
          <cell r="D749" t="str">
            <v>기계·장비</v>
          </cell>
          <cell r="E749">
            <v>4200</v>
          </cell>
          <cell r="F749">
            <v>20</v>
          </cell>
          <cell r="G749">
            <v>0.48</v>
          </cell>
          <cell r="H749">
            <v>144156054000</v>
          </cell>
        </row>
        <row r="750">
          <cell r="B750" t="str">
            <v>에스엠</v>
          </cell>
          <cell r="C750" t="str">
            <v>KOSDAQ</v>
          </cell>
          <cell r="D750" t="str">
            <v>오락·문화</v>
          </cell>
          <cell r="E750">
            <v>29950</v>
          </cell>
          <cell r="F750">
            <v>350</v>
          </cell>
          <cell r="G750">
            <v>1.18</v>
          </cell>
          <cell r="H750">
            <v>702402404950</v>
          </cell>
        </row>
        <row r="751">
          <cell r="B751" t="str">
            <v>에스엠코어</v>
          </cell>
          <cell r="C751" t="str">
            <v>KOSDAQ</v>
          </cell>
          <cell r="D751" t="str">
            <v>기계·장비</v>
          </cell>
          <cell r="E751">
            <v>7630</v>
          </cell>
          <cell r="F751">
            <v>90</v>
          </cell>
          <cell r="G751">
            <v>1.19</v>
          </cell>
          <cell r="H751">
            <v>152859007980</v>
          </cell>
        </row>
        <row r="752">
          <cell r="B752" t="str">
            <v>에스와이</v>
          </cell>
          <cell r="C752" t="str">
            <v>KOSDAQ</v>
          </cell>
          <cell r="D752" t="str">
            <v>금속</v>
          </cell>
          <cell r="E752">
            <v>3790</v>
          </cell>
          <cell r="F752">
            <v>-20</v>
          </cell>
          <cell r="G752">
            <v>-0.52</v>
          </cell>
          <cell r="H752">
            <v>177633820780</v>
          </cell>
        </row>
        <row r="753">
          <cell r="B753" t="str">
            <v>에스제이그룹</v>
          </cell>
          <cell r="C753" t="str">
            <v>KOSDAQ</v>
          </cell>
          <cell r="D753" t="str">
            <v>섬유·의류</v>
          </cell>
          <cell r="E753">
            <v>22600</v>
          </cell>
          <cell r="F753">
            <v>-350</v>
          </cell>
          <cell r="G753">
            <v>-1.53</v>
          </cell>
          <cell r="H753">
            <v>222967712800</v>
          </cell>
        </row>
        <row r="754">
          <cell r="B754" t="str">
            <v>에스제이케이</v>
          </cell>
          <cell r="C754" t="str">
            <v>KOSDAQ</v>
          </cell>
          <cell r="D754" t="str">
            <v>유통</v>
          </cell>
          <cell r="E754">
            <v>498</v>
          </cell>
          <cell r="F754">
            <v>0</v>
          </cell>
          <cell r="G754">
            <v>0</v>
          </cell>
          <cell r="H754">
            <v>6636328080</v>
          </cell>
        </row>
        <row r="755">
          <cell r="B755" t="str">
            <v>에스코넥</v>
          </cell>
          <cell r="C755" t="str">
            <v>KOSDAQ</v>
          </cell>
          <cell r="D755" t="str">
            <v>IT부품</v>
          </cell>
          <cell r="E755">
            <v>2305</v>
          </cell>
          <cell r="F755">
            <v>0</v>
          </cell>
          <cell r="G755">
            <v>0</v>
          </cell>
          <cell r="H755">
            <v>150437493820</v>
          </cell>
        </row>
        <row r="756">
          <cell r="B756" t="str">
            <v>에스텍</v>
          </cell>
          <cell r="C756" t="str">
            <v>KOSDAQ</v>
          </cell>
          <cell r="D756" t="str">
            <v>일반전기전자</v>
          </cell>
          <cell r="E756">
            <v>11000</v>
          </cell>
          <cell r="F756">
            <v>150</v>
          </cell>
          <cell r="G756">
            <v>1.38</v>
          </cell>
          <cell r="H756">
            <v>120010000000</v>
          </cell>
        </row>
        <row r="757">
          <cell r="B757" t="str">
            <v>에스텍파마</v>
          </cell>
          <cell r="C757" t="str">
            <v>KOSDAQ</v>
          </cell>
          <cell r="D757" t="str">
            <v>제약</v>
          </cell>
          <cell r="E757">
            <v>11000</v>
          </cell>
          <cell r="F757">
            <v>50</v>
          </cell>
          <cell r="G757">
            <v>0.46</v>
          </cell>
          <cell r="H757">
            <v>130880893000</v>
          </cell>
        </row>
        <row r="758">
          <cell r="B758" t="str">
            <v>에스트래픽</v>
          </cell>
          <cell r="C758" t="str">
            <v>KOSDAQ</v>
          </cell>
          <cell r="D758" t="str">
            <v>소프트웨어</v>
          </cell>
          <cell r="E758">
            <v>8940</v>
          </cell>
          <cell r="F758">
            <v>50</v>
          </cell>
          <cell r="G758">
            <v>0.56000000000000005</v>
          </cell>
          <cell r="H758">
            <v>186185870400</v>
          </cell>
        </row>
        <row r="759">
          <cell r="B759" t="str">
            <v>에스티아이</v>
          </cell>
          <cell r="C759" t="str">
            <v>KOSDAQ</v>
          </cell>
          <cell r="D759" t="str">
            <v>반도체</v>
          </cell>
          <cell r="E759">
            <v>20150</v>
          </cell>
          <cell r="F759">
            <v>250</v>
          </cell>
          <cell r="G759">
            <v>1.26</v>
          </cell>
          <cell r="H759">
            <v>318974500000</v>
          </cell>
        </row>
        <row r="760">
          <cell r="B760" t="str">
            <v>에스티오</v>
          </cell>
          <cell r="C760" t="str">
            <v>KOSDAQ</v>
          </cell>
          <cell r="D760" t="str">
            <v>섬유·의류</v>
          </cell>
          <cell r="E760">
            <v>2790</v>
          </cell>
          <cell r="F760">
            <v>25</v>
          </cell>
          <cell r="G760">
            <v>0.9</v>
          </cell>
          <cell r="H760">
            <v>34877723040</v>
          </cell>
        </row>
        <row r="761">
          <cell r="B761" t="str">
            <v>에스티큐브</v>
          </cell>
          <cell r="C761" t="str">
            <v>KOSDAQ</v>
          </cell>
          <cell r="D761" t="str">
            <v>IT부품</v>
          </cell>
          <cell r="E761">
            <v>9990</v>
          </cell>
          <cell r="F761">
            <v>-60</v>
          </cell>
          <cell r="G761">
            <v>-0.6</v>
          </cell>
          <cell r="H761">
            <v>305453270970</v>
          </cell>
        </row>
        <row r="762">
          <cell r="B762" t="str">
            <v>에스티팜</v>
          </cell>
          <cell r="C762" t="str">
            <v>KOSDAQ</v>
          </cell>
          <cell r="D762" t="str">
            <v>제약</v>
          </cell>
          <cell r="E762">
            <v>85500</v>
          </cell>
          <cell r="F762">
            <v>200</v>
          </cell>
          <cell r="G762">
            <v>0.23</v>
          </cell>
          <cell r="H762">
            <v>1595088000000</v>
          </cell>
        </row>
        <row r="763">
          <cell r="B763" t="str">
            <v>에스폴리텍</v>
          </cell>
          <cell r="C763" t="str">
            <v>KOSDAQ</v>
          </cell>
          <cell r="D763" t="str">
            <v>화학</v>
          </cell>
          <cell r="E763">
            <v>5580</v>
          </cell>
          <cell r="F763">
            <v>-90</v>
          </cell>
          <cell r="G763">
            <v>-1.59</v>
          </cell>
          <cell r="H763">
            <v>91147503240</v>
          </cell>
        </row>
        <row r="764">
          <cell r="B764" t="str">
            <v>에스퓨얼셀</v>
          </cell>
          <cell r="C764" t="str">
            <v>KOSDAQ</v>
          </cell>
          <cell r="D764" t="str">
            <v>일반전기전자</v>
          </cell>
          <cell r="E764">
            <v>33950</v>
          </cell>
          <cell r="F764">
            <v>200</v>
          </cell>
          <cell r="G764">
            <v>0.59</v>
          </cell>
          <cell r="H764">
            <v>233383028200</v>
          </cell>
        </row>
        <row r="765">
          <cell r="B765" t="str">
            <v>에스피시스템스</v>
          </cell>
          <cell r="C765" t="str">
            <v>KOSDAQ</v>
          </cell>
          <cell r="D765" t="str">
            <v>기계·장비</v>
          </cell>
          <cell r="E765">
            <v>7180</v>
          </cell>
          <cell r="F765">
            <v>-70</v>
          </cell>
          <cell r="G765">
            <v>-0.97</v>
          </cell>
          <cell r="H765">
            <v>58486126000</v>
          </cell>
        </row>
        <row r="766">
          <cell r="B766" t="str">
            <v>에스피지</v>
          </cell>
          <cell r="C766" t="str">
            <v>KOSDAQ</v>
          </cell>
          <cell r="D766" t="str">
            <v>IT부품</v>
          </cell>
          <cell r="E766">
            <v>9010</v>
          </cell>
          <cell r="F766">
            <v>10</v>
          </cell>
          <cell r="G766">
            <v>0.11</v>
          </cell>
          <cell r="H766">
            <v>192026571050</v>
          </cell>
        </row>
        <row r="767">
          <cell r="B767" t="str">
            <v>에쎈테크</v>
          </cell>
          <cell r="C767" t="str">
            <v>KOSDAQ</v>
          </cell>
          <cell r="D767" t="str">
            <v>기계·장비</v>
          </cell>
          <cell r="E767">
            <v>1255</v>
          </cell>
          <cell r="F767">
            <v>-5</v>
          </cell>
          <cell r="G767">
            <v>-0.4</v>
          </cell>
          <cell r="H767">
            <v>90360000000</v>
          </cell>
        </row>
        <row r="768">
          <cell r="B768" t="str">
            <v>에이디칩스</v>
          </cell>
          <cell r="C768" t="str">
            <v>KOSDAQ</v>
          </cell>
          <cell r="D768" t="str">
            <v>기타제조</v>
          </cell>
          <cell r="E768">
            <v>1505</v>
          </cell>
          <cell r="F768">
            <v>55</v>
          </cell>
          <cell r="G768">
            <v>3.79</v>
          </cell>
          <cell r="H768">
            <v>79779238805</v>
          </cell>
        </row>
        <row r="769">
          <cell r="B769" t="str">
            <v>에이디테크놀로지</v>
          </cell>
          <cell r="C769" t="str">
            <v>KOSDAQ</v>
          </cell>
          <cell r="D769" t="str">
            <v>반도체</v>
          </cell>
          <cell r="E769">
            <v>25600</v>
          </cell>
          <cell r="F769">
            <v>200</v>
          </cell>
          <cell r="G769">
            <v>0.79</v>
          </cell>
          <cell r="H769">
            <v>340305433600</v>
          </cell>
        </row>
        <row r="770">
          <cell r="B770" t="str">
            <v>에이루트</v>
          </cell>
          <cell r="C770" t="str">
            <v>KOSDAQ</v>
          </cell>
          <cell r="D770" t="str">
            <v>정보기기</v>
          </cell>
          <cell r="E770">
            <v>6600</v>
          </cell>
          <cell r="F770">
            <v>-30</v>
          </cell>
          <cell r="G770">
            <v>-0.45</v>
          </cell>
          <cell r="H770">
            <v>84828876000</v>
          </cell>
        </row>
        <row r="771">
          <cell r="B771" t="str">
            <v>에이비엘바이오</v>
          </cell>
          <cell r="C771" t="str">
            <v>KOSDAQ</v>
          </cell>
          <cell r="D771" t="str">
            <v>제약</v>
          </cell>
          <cell r="E771">
            <v>21750</v>
          </cell>
          <cell r="F771">
            <v>-100</v>
          </cell>
          <cell r="G771">
            <v>-0.46</v>
          </cell>
          <cell r="H771">
            <v>1015820700000</v>
          </cell>
        </row>
        <row r="772">
          <cell r="B772" t="str">
            <v>에이비프로바이오</v>
          </cell>
          <cell r="C772" t="str">
            <v>KOSDAQ</v>
          </cell>
          <cell r="D772" t="str">
            <v>기계·장비</v>
          </cell>
          <cell r="E772">
            <v>835</v>
          </cell>
          <cell r="F772">
            <v>0</v>
          </cell>
          <cell r="G772">
            <v>0</v>
          </cell>
          <cell r="H772">
            <v>209977102640</v>
          </cell>
        </row>
        <row r="773">
          <cell r="B773" t="str">
            <v>에이스침대</v>
          </cell>
          <cell r="C773" t="str">
            <v>KOSDAQ</v>
          </cell>
          <cell r="D773" t="str">
            <v>기타제조</v>
          </cell>
          <cell r="E773">
            <v>42350</v>
          </cell>
          <cell r="F773">
            <v>-400</v>
          </cell>
          <cell r="G773">
            <v>-0.94</v>
          </cell>
          <cell r="H773">
            <v>469661500000</v>
          </cell>
        </row>
        <row r="774">
          <cell r="B774" t="str">
            <v>에이스테크</v>
          </cell>
          <cell r="C774" t="str">
            <v>KOSDAQ</v>
          </cell>
          <cell r="D774" t="str">
            <v>통신장비</v>
          </cell>
          <cell r="E774">
            <v>20350</v>
          </cell>
          <cell r="F774">
            <v>-100</v>
          </cell>
          <cell r="G774">
            <v>-0.49</v>
          </cell>
          <cell r="H774">
            <v>833493834800</v>
          </cell>
        </row>
        <row r="775">
          <cell r="B775" t="str">
            <v>에이스토리</v>
          </cell>
          <cell r="C775" t="str">
            <v>KOSDAQ</v>
          </cell>
          <cell r="D775" t="str">
            <v>오락·문화</v>
          </cell>
          <cell r="E775">
            <v>48150</v>
          </cell>
          <cell r="F775">
            <v>-1150</v>
          </cell>
          <cell r="G775">
            <v>-2.33</v>
          </cell>
          <cell r="H775">
            <v>451374471000</v>
          </cell>
        </row>
        <row r="776">
          <cell r="B776" t="str">
            <v>에이씨티</v>
          </cell>
          <cell r="C776" t="str">
            <v>KOSDAQ</v>
          </cell>
          <cell r="D776" t="str">
            <v>화학</v>
          </cell>
          <cell r="E776">
            <v>4480</v>
          </cell>
          <cell r="F776">
            <v>0</v>
          </cell>
          <cell r="G776">
            <v>0</v>
          </cell>
          <cell r="H776">
            <v>155061688320</v>
          </cell>
        </row>
        <row r="777">
          <cell r="B777" t="str">
            <v>에이아이비트</v>
          </cell>
          <cell r="C777" t="str">
            <v>KOSDAQ</v>
          </cell>
          <cell r="D777" t="str">
            <v>반도체</v>
          </cell>
          <cell r="E777">
            <v>181</v>
          </cell>
          <cell r="F777">
            <v>0</v>
          </cell>
          <cell r="G777">
            <v>0</v>
          </cell>
          <cell r="H777">
            <v>19975625713</v>
          </cell>
        </row>
        <row r="778">
          <cell r="B778" t="str">
            <v>에이에프더블류</v>
          </cell>
          <cell r="C778" t="str">
            <v>KOSDAQ</v>
          </cell>
          <cell r="D778" t="str">
            <v>일반전기전자</v>
          </cell>
          <cell r="E778">
            <v>9430</v>
          </cell>
          <cell r="F778">
            <v>520</v>
          </cell>
          <cell r="G778">
            <v>5.84</v>
          </cell>
          <cell r="H778">
            <v>191022453840</v>
          </cell>
        </row>
        <row r="779">
          <cell r="B779" t="str">
            <v>에이치디</v>
          </cell>
          <cell r="C779" t="str">
            <v>KOSDAQ</v>
          </cell>
          <cell r="D779" t="str">
            <v>운송장비·부품</v>
          </cell>
          <cell r="E779">
            <v>1100</v>
          </cell>
          <cell r="F779">
            <v>0</v>
          </cell>
          <cell r="G779">
            <v>0</v>
          </cell>
          <cell r="H779">
            <v>81066045500</v>
          </cell>
        </row>
        <row r="780">
          <cell r="B780" t="str">
            <v>에이치시티</v>
          </cell>
          <cell r="C780" t="str">
            <v>KOSDAQ</v>
          </cell>
          <cell r="D780" t="str">
            <v>기타서비스</v>
          </cell>
          <cell r="E780">
            <v>13500</v>
          </cell>
          <cell r="F780">
            <v>250</v>
          </cell>
          <cell r="G780">
            <v>1.89</v>
          </cell>
          <cell r="H780">
            <v>93522600000</v>
          </cell>
        </row>
        <row r="781">
          <cell r="B781" t="str">
            <v>에이치엔티</v>
          </cell>
          <cell r="C781" t="str">
            <v>KOSDAQ</v>
          </cell>
          <cell r="D781" t="str">
            <v>IT부품</v>
          </cell>
          <cell r="E781">
            <v>1920</v>
          </cell>
          <cell r="F781">
            <v>0</v>
          </cell>
          <cell r="G781">
            <v>0</v>
          </cell>
          <cell r="H781">
            <v>164619542400</v>
          </cell>
        </row>
        <row r="782">
          <cell r="B782" t="str">
            <v>에이치엘비</v>
          </cell>
          <cell r="C782" t="str">
            <v>KOSDAQ</v>
          </cell>
          <cell r="D782" t="str">
            <v>운송장비·부품</v>
          </cell>
          <cell r="E782">
            <v>38150</v>
          </cell>
          <cell r="F782">
            <v>-1050</v>
          </cell>
          <cell r="G782">
            <v>-2.68</v>
          </cell>
          <cell r="H782">
            <v>4046634210500</v>
          </cell>
        </row>
        <row r="783">
          <cell r="B783" t="str">
            <v>에이치엘비생명과학</v>
          </cell>
          <cell r="C783" t="str">
            <v>KOSDAQ</v>
          </cell>
          <cell r="D783" t="str">
            <v>기타서비스</v>
          </cell>
          <cell r="E783">
            <v>11750</v>
          </cell>
          <cell r="F783">
            <v>-100</v>
          </cell>
          <cell r="G783">
            <v>-0.84</v>
          </cell>
          <cell r="H783">
            <v>1106625645500</v>
          </cell>
        </row>
        <row r="784">
          <cell r="B784" t="str">
            <v>에이치엘비제약</v>
          </cell>
          <cell r="C784" t="str">
            <v>KOSDAQ</v>
          </cell>
          <cell r="D784" t="str">
            <v>기타서비스</v>
          </cell>
          <cell r="E784">
            <v>17450</v>
          </cell>
          <cell r="F784">
            <v>350</v>
          </cell>
          <cell r="G784">
            <v>2.0499999999999998</v>
          </cell>
          <cell r="H784">
            <v>390143976450</v>
          </cell>
        </row>
        <row r="785">
          <cell r="B785" t="str">
            <v>에이치엘비파워</v>
          </cell>
          <cell r="C785" t="str">
            <v>KOSDAQ</v>
          </cell>
          <cell r="D785" t="str">
            <v>기계·장비</v>
          </cell>
          <cell r="E785">
            <v>1050</v>
          </cell>
          <cell r="F785">
            <v>5</v>
          </cell>
          <cell r="G785">
            <v>0.48</v>
          </cell>
          <cell r="H785">
            <v>95671145850</v>
          </cell>
        </row>
        <row r="786">
          <cell r="B786" t="str">
            <v>에이치엘사이언스</v>
          </cell>
          <cell r="C786" t="str">
            <v>KOSDAQ</v>
          </cell>
          <cell r="D786" t="str">
            <v>음식료·담배</v>
          </cell>
          <cell r="E786">
            <v>42250</v>
          </cell>
          <cell r="F786">
            <v>250</v>
          </cell>
          <cell r="G786">
            <v>0.6</v>
          </cell>
          <cell r="H786">
            <v>217255753000</v>
          </cell>
        </row>
        <row r="787">
          <cell r="B787" t="str">
            <v>에이치엠씨제4호스팩</v>
          </cell>
          <cell r="C787" t="str">
            <v>KOSDAQ</v>
          </cell>
          <cell r="D787" t="str">
            <v>금융</v>
          </cell>
          <cell r="E787">
            <v>2125</v>
          </cell>
          <cell r="F787">
            <v>-5</v>
          </cell>
          <cell r="G787">
            <v>-0.23</v>
          </cell>
          <cell r="H787">
            <v>9158750000</v>
          </cell>
        </row>
        <row r="788">
          <cell r="B788" t="str">
            <v>에이치엠씨제5호스팩</v>
          </cell>
          <cell r="C788" t="str">
            <v>KOSDAQ</v>
          </cell>
          <cell r="D788" t="str">
            <v>금융</v>
          </cell>
          <cell r="E788">
            <v>2045</v>
          </cell>
          <cell r="F788">
            <v>5</v>
          </cell>
          <cell r="G788">
            <v>0.25</v>
          </cell>
          <cell r="H788">
            <v>10460175000</v>
          </cell>
        </row>
        <row r="789">
          <cell r="B789" t="str">
            <v>에이치케이</v>
          </cell>
          <cell r="C789" t="str">
            <v>KOSDAQ</v>
          </cell>
          <cell r="D789" t="str">
            <v>기계·장비</v>
          </cell>
          <cell r="E789">
            <v>1950</v>
          </cell>
          <cell r="F789">
            <v>85</v>
          </cell>
          <cell r="G789">
            <v>4.5599999999999996</v>
          </cell>
          <cell r="H789">
            <v>36086284650</v>
          </cell>
        </row>
        <row r="790">
          <cell r="B790" t="str">
            <v>에이테크솔루션</v>
          </cell>
          <cell r="C790" t="str">
            <v>KOSDAQ</v>
          </cell>
          <cell r="D790" t="str">
            <v>기계·장비</v>
          </cell>
          <cell r="E790">
            <v>16550</v>
          </cell>
          <cell r="F790">
            <v>850</v>
          </cell>
          <cell r="G790">
            <v>5.41</v>
          </cell>
          <cell r="H790">
            <v>165500000000</v>
          </cell>
        </row>
        <row r="791">
          <cell r="B791" t="str">
            <v>에이텍</v>
          </cell>
          <cell r="C791" t="str">
            <v>KOSDAQ</v>
          </cell>
          <cell r="D791" t="str">
            <v>정보기기</v>
          </cell>
          <cell r="E791">
            <v>40250</v>
          </cell>
          <cell r="F791">
            <v>1350</v>
          </cell>
          <cell r="G791">
            <v>3.47</v>
          </cell>
          <cell r="H791">
            <v>332465000000</v>
          </cell>
        </row>
        <row r="792">
          <cell r="B792" t="str">
            <v>에이텍티앤</v>
          </cell>
          <cell r="C792" t="str">
            <v>KOSDAQ</v>
          </cell>
          <cell r="D792" t="str">
            <v>정보기기</v>
          </cell>
          <cell r="E792">
            <v>39400</v>
          </cell>
          <cell r="F792">
            <v>1850</v>
          </cell>
          <cell r="G792">
            <v>4.93</v>
          </cell>
          <cell r="H792">
            <v>210396000000</v>
          </cell>
        </row>
        <row r="793">
          <cell r="B793" t="str">
            <v>에이트원</v>
          </cell>
          <cell r="C793" t="str">
            <v>KOSDAQ</v>
          </cell>
          <cell r="D793" t="str">
            <v>출판·매체복제</v>
          </cell>
          <cell r="E793">
            <v>7380</v>
          </cell>
          <cell r="F793">
            <v>390</v>
          </cell>
          <cell r="G793">
            <v>5.58</v>
          </cell>
          <cell r="H793">
            <v>141262550460</v>
          </cell>
        </row>
        <row r="794">
          <cell r="B794" t="str">
            <v>에이티넘인베스트</v>
          </cell>
          <cell r="C794" t="str">
            <v>KOSDAQ</v>
          </cell>
          <cell r="D794" t="str">
            <v>금융</v>
          </cell>
          <cell r="E794">
            <v>4815</v>
          </cell>
          <cell r="F794">
            <v>1110</v>
          </cell>
          <cell r="G794">
            <v>29.96</v>
          </cell>
          <cell r="H794">
            <v>231120000000</v>
          </cell>
        </row>
        <row r="795">
          <cell r="B795" t="str">
            <v>에이티세미콘</v>
          </cell>
          <cell r="C795" t="str">
            <v>KOSDAQ</v>
          </cell>
          <cell r="D795" t="str">
            <v>반도체</v>
          </cell>
          <cell r="E795">
            <v>355</v>
          </cell>
          <cell r="F795">
            <v>-3</v>
          </cell>
          <cell r="G795">
            <v>-0.84</v>
          </cell>
          <cell r="H795">
            <v>50628613260</v>
          </cell>
        </row>
        <row r="796">
          <cell r="B796" t="str">
            <v>에이팩트</v>
          </cell>
          <cell r="C796" t="str">
            <v>KOSDAQ</v>
          </cell>
          <cell r="D796" t="str">
            <v>반도체</v>
          </cell>
          <cell r="E796">
            <v>6720</v>
          </cell>
          <cell r="F796">
            <v>240</v>
          </cell>
          <cell r="G796">
            <v>3.7</v>
          </cell>
          <cell r="H796">
            <v>117960729600</v>
          </cell>
        </row>
        <row r="797">
          <cell r="B797" t="str">
            <v>에이팸</v>
          </cell>
          <cell r="C797" t="str">
            <v>KOSDAQ</v>
          </cell>
          <cell r="D797" t="str">
            <v>운송장비·부품</v>
          </cell>
          <cell r="E797">
            <v>2035</v>
          </cell>
          <cell r="F797">
            <v>0</v>
          </cell>
          <cell r="G797">
            <v>0</v>
          </cell>
          <cell r="H797">
            <v>58427546375</v>
          </cell>
        </row>
        <row r="798">
          <cell r="B798" t="str">
            <v>에이프로</v>
          </cell>
          <cell r="C798" t="str">
            <v>KOSDAQ</v>
          </cell>
          <cell r="D798" t="str">
            <v>일반전기전자</v>
          </cell>
          <cell r="E798">
            <v>40100</v>
          </cell>
          <cell r="F798">
            <v>2350</v>
          </cell>
          <cell r="G798">
            <v>6.23</v>
          </cell>
          <cell r="H798">
            <v>275913102600</v>
          </cell>
        </row>
        <row r="799">
          <cell r="B799" t="str">
            <v>에이프로젠 H&amp;G</v>
          </cell>
          <cell r="C799" t="str">
            <v>KOSDAQ</v>
          </cell>
          <cell r="D799" t="str">
            <v>유통</v>
          </cell>
          <cell r="E799">
            <v>705</v>
          </cell>
          <cell r="F799">
            <v>-3</v>
          </cell>
          <cell r="G799">
            <v>-0.42</v>
          </cell>
          <cell r="H799">
            <v>125980127985</v>
          </cell>
        </row>
        <row r="800">
          <cell r="B800" t="str">
            <v>에이피티씨</v>
          </cell>
          <cell r="C800" t="str">
            <v>KOSDAQ</v>
          </cell>
          <cell r="D800" t="str">
            <v>기계·장비</v>
          </cell>
          <cell r="E800">
            <v>23600</v>
          </cell>
          <cell r="F800">
            <v>-150</v>
          </cell>
          <cell r="G800">
            <v>-0.63</v>
          </cell>
          <cell r="H800">
            <v>556124442000</v>
          </cell>
        </row>
        <row r="801">
          <cell r="B801" t="str">
            <v>에치에프알</v>
          </cell>
          <cell r="C801" t="str">
            <v>KOSDAQ</v>
          </cell>
          <cell r="D801" t="str">
            <v>일반전기전자</v>
          </cell>
          <cell r="E801">
            <v>23900</v>
          </cell>
          <cell r="F801">
            <v>-350</v>
          </cell>
          <cell r="G801">
            <v>-1.44</v>
          </cell>
          <cell r="H801">
            <v>307880278000</v>
          </cell>
        </row>
        <row r="802">
          <cell r="B802" t="str">
            <v>에코마이스터</v>
          </cell>
          <cell r="C802" t="str">
            <v>KOSDAQ</v>
          </cell>
          <cell r="D802" t="str">
            <v>기계·장비</v>
          </cell>
          <cell r="E802">
            <v>1435</v>
          </cell>
          <cell r="F802">
            <v>5</v>
          </cell>
          <cell r="G802">
            <v>0.35</v>
          </cell>
          <cell r="H802">
            <v>38302457480</v>
          </cell>
        </row>
        <row r="803">
          <cell r="B803" t="str">
            <v>에코마케팅</v>
          </cell>
          <cell r="C803" t="str">
            <v>KOSDAQ</v>
          </cell>
          <cell r="D803" t="str">
            <v>기타서비스</v>
          </cell>
          <cell r="E803">
            <v>25800</v>
          </cell>
          <cell r="F803">
            <v>-500</v>
          </cell>
          <cell r="G803">
            <v>-1.9</v>
          </cell>
          <cell r="H803">
            <v>841025149200</v>
          </cell>
        </row>
        <row r="804">
          <cell r="B804" t="str">
            <v>에코바이오</v>
          </cell>
          <cell r="C804" t="str">
            <v>KOSDAQ</v>
          </cell>
          <cell r="D804" t="str">
            <v>기타서비스</v>
          </cell>
          <cell r="E804">
            <v>8440</v>
          </cell>
          <cell r="F804">
            <v>30</v>
          </cell>
          <cell r="G804">
            <v>0.36</v>
          </cell>
          <cell r="H804">
            <v>97996789360</v>
          </cell>
        </row>
        <row r="805">
          <cell r="B805" t="str">
            <v>에코캡</v>
          </cell>
          <cell r="C805" t="str">
            <v>KOSDAQ</v>
          </cell>
          <cell r="D805" t="str">
            <v>운송장비·부품</v>
          </cell>
          <cell r="E805">
            <v>4195</v>
          </cell>
          <cell r="F805">
            <v>0</v>
          </cell>
          <cell r="G805">
            <v>0</v>
          </cell>
          <cell r="H805">
            <v>61074166000</v>
          </cell>
        </row>
        <row r="806">
          <cell r="B806" t="str">
            <v>에코프로</v>
          </cell>
          <cell r="C806" t="str">
            <v>KOSDAQ</v>
          </cell>
          <cell r="D806" t="str">
            <v>IT부품</v>
          </cell>
          <cell r="E806">
            <v>57900</v>
          </cell>
          <cell r="F806">
            <v>700</v>
          </cell>
          <cell r="G806">
            <v>1.22</v>
          </cell>
          <cell r="H806">
            <v>1279022058900</v>
          </cell>
        </row>
        <row r="807">
          <cell r="B807" t="str">
            <v>에코프로비엠</v>
          </cell>
          <cell r="C807" t="str">
            <v>KOSDAQ</v>
          </cell>
          <cell r="D807" t="str">
            <v>일반전기전자</v>
          </cell>
          <cell r="E807">
            <v>165000</v>
          </cell>
          <cell r="F807">
            <v>2000</v>
          </cell>
          <cell r="G807">
            <v>1.23</v>
          </cell>
          <cell r="H807">
            <v>3470802390000</v>
          </cell>
        </row>
        <row r="808">
          <cell r="B808" t="str">
            <v>에코플라스틱</v>
          </cell>
          <cell r="C808" t="str">
            <v>KOSDAQ</v>
          </cell>
          <cell r="D808" t="str">
            <v>운송장비·부품</v>
          </cell>
          <cell r="E808">
            <v>3150</v>
          </cell>
          <cell r="F808">
            <v>-190</v>
          </cell>
          <cell r="G808">
            <v>-5.69</v>
          </cell>
          <cell r="H808">
            <v>80858515500</v>
          </cell>
        </row>
        <row r="809">
          <cell r="B809" t="str">
            <v>에프알텍</v>
          </cell>
          <cell r="C809" t="str">
            <v>KOSDAQ</v>
          </cell>
          <cell r="D809" t="str">
            <v>통신장비</v>
          </cell>
          <cell r="E809">
            <v>4840</v>
          </cell>
          <cell r="F809">
            <v>-30</v>
          </cell>
          <cell r="G809">
            <v>-0.62</v>
          </cell>
          <cell r="H809">
            <v>55176000000</v>
          </cell>
        </row>
        <row r="810">
          <cell r="B810" t="str">
            <v>에프앤가이드</v>
          </cell>
          <cell r="C810" t="str">
            <v>KOSDAQ</v>
          </cell>
          <cell r="D810" t="str">
            <v>기타서비스</v>
          </cell>
          <cell r="E810">
            <v>12450</v>
          </cell>
          <cell r="F810">
            <v>-50</v>
          </cell>
          <cell r="G810">
            <v>-0.4</v>
          </cell>
          <cell r="H810">
            <v>150396000000</v>
          </cell>
        </row>
        <row r="811">
          <cell r="B811" t="str">
            <v>에프앤리퍼블릭</v>
          </cell>
          <cell r="C811" t="str">
            <v>KOSDAQ</v>
          </cell>
          <cell r="D811" t="str">
            <v>유통</v>
          </cell>
          <cell r="E811">
            <v>331</v>
          </cell>
          <cell r="F811">
            <v>16</v>
          </cell>
          <cell r="G811">
            <v>5.08</v>
          </cell>
          <cell r="H811">
            <v>36374945445</v>
          </cell>
        </row>
        <row r="812">
          <cell r="B812" t="str">
            <v>에프에스티</v>
          </cell>
          <cell r="C812" t="str">
            <v>KOSDAQ</v>
          </cell>
          <cell r="D812" t="str">
            <v>반도체</v>
          </cell>
          <cell r="E812">
            <v>28750</v>
          </cell>
          <cell r="F812">
            <v>450</v>
          </cell>
          <cell r="G812">
            <v>1.59</v>
          </cell>
          <cell r="H812">
            <v>581722152500</v>
          </cell>
        </row>
        <row r="813">
          <cell r="B813" t="str">
            <v>에프엔씨엔터</v>
          </cell>
          <cell r="C813" t="str">
            <v>KOSDAQ</v>
          </cell>
          <cell r="D813" t="str">
            <v>오락·문화</v>
          </cell>
          <cell r="E813">
            <v>5950</v>
          </cell>
          <cell r="F813">
            <v>-60</v>
          </cell>
          <cell r="G813">
            <v>-1</v>
          </cell>
          <cell r="H813">
            <v>85471036000</v>
          </cell>
        </row>
        <row r="814">
          <cell r="B814" t="str">
            <v>에프엔에스테크</v>
          </cell>
          <cell r="C814" t="str">
            <v>KOSDAQ</v>
          </cell>
          <cell r="D814" t="str">
            <v>기계·장비</v>
          </cell>
          <cell r="E814">
            <v>12450</v>
          </cell>
          <cell r="F814">
            <v>250</v>
          </cell>
          <cell r="G814">
            <v>2.0499999999999998</v>
          </cell>
          <cell r="H814">
            <v>104402238900</v>
          </cell>
        </row>
        <row r="815">
          <cell r="B815" t="str">
            <v>엑사이엔씨</v>
          </cell>
          <cell r="C815" t="str">
            <v>KOSDAQ</v>
          </cell>
          <cell r="D815" t="str">
            <v>건설</v>
          </cell>
          <cell r="E815">
            <v>1590</v>
          </cell>
          <cell r="F815">
            <v>5</v>
          </cell>
          <cell r="G815">
            <v>0.32</v>
          </cell>
          <cell r="H815">
            <v>52745941320</v>
          </cell>
        </row>
        <row r="816">
          <cell r="B816" t="str">
            <v>엑세스바이오</v>
          </cell>
          <cell r="C816" t="str">
            <v>KOSDAQ</v>
          </cell>
          <cell r="D816" t="str">
            <v>제약</v>
          </cell>
          <cell r="E816">
            <v>13450</v>
          </cell>
          <cell r="F816">
            <v>400</v>
          </cell>
          <cell r="G816">
            <v>3.07</v>
          </cell>
          <cell r="H816">
            <v>488443838150</v>
          </cell>
        </row>
        <row r="817">
          <cell r="B817" t="str">
            <v>엑셈</v>
          </cell>
          <cell r="C817" t="str">
            <v>KOSDAQ</v>
          </cell>
          <cell r="D817" t="str">
            <v>소프트웨어</v>
          </cell>
          <cell r="E817">
            <v>4760</v>
          </cell>
          <cell r="F817">
            <v>50</v>
          </cell>
          <cell r="G817">
            <v>1.06</v>
          </cell>
          <cell r="H817">
            <v>161279619480</v>
          </cell>
        </row>
        <row r="818">
          <cell r="B818" t="str">
            <v>엑스큐어</v>
          </cell>
          <cell r="C818" t="str">
            <v>KOSDAQ</v>
          </cell>
          <cell r="D818" t="str">
            <v>소프트웨어</v>
          </cell>
          <cell r="E818">
            <v>4810</v>
          </cell>
          <cell r="F818">
            <v>0</v>
          </cell>
          <cell r="G818">
            <v>0</v>
          </cell>
          <cell r="H818">
            <v>35430815940</v>
          </cell>
        </row>
        <row r="819">
          <cell r="B819" t="str">
            <v>엑시콘</v>
          </cell>
          <cell r="C819" t="str">
            <v>KOSDAQ</v>
          </cell>
          <cell r="D819" t="str">
            <v>반도체</v>
          </cell>
          <cell r="E819">
            <v>14500</v>
          </cell>
          <cell r="F819">
            <v>400</v>
          </cell>
          <cell r="G819">
            <v>2.84</v>
          </cell>
          <cell r="H819">
            <v>150425610000</v>
          </cell>
        </row>
        <row r="820">
          <cell r="B820" t="str">
            <v>엔바이오니아</v>
          </cell>
          <cell r="C820" t="str">
            <v>KOSDAQ</v>
          </cell>
          <cell r="D820" t="str">
            <v>기타제조</v>
          </cell>
          <cell r="E820">
            <v>9650</v>
          </cell>
          <cell r="F820">
            <v>50</v>
          </cell>
          <cell r="G820">
            <v>0.52</v>
          </cell>
          <cell r="H820">
            <v>74044980750</v>
          </cell>
        </row>
        <row r="821">
          <cell r="B821" t="str">
            <v>엔브이에이치코리아</v>
          </cell>
          <cell r="C821" t="str">
            <v>KOSDAQ</v>
          </cell>
          <cell r="D821" t="str">
            <v>운송장비·부품</v>
          </cell>
          <cell r="E821">
            <v>5130</v>
          </cell>
          <cell r="F821">
            <v>-70</v>
          </cell>
          <cell r="G821">
            <v>-1.35</v>
          </cell>
          <cell r="H821">
            <v>166948606440</v>
          </cell>
        </row>
        <row r="822">
          <cell r="B822" t="str">
            <v>엔비티</v>
          </cell>
          <cell r="C822" t="str">
            <v>KOSDAQ</v>
          </cell>
          <cell r="D822" t="str">
            <v>기타서비스</v>
          </cell>
          <cell r="E822">
            <v>23600</v>
          </cell>
          <cell r="F822">
            <v>-650</v>
          </cell>
          <cell r="G822">
            <v>-2.68</v>
          </cell>
          <cell r="H822">
            <v>200310026800</v>
          </cell>
        </row>
        <row r="823">
          <cell r="B823" t="str">
            <v>엔시스</v>
          </cell>
          <cell r="C823" t="str">
            <v>KOSDAQ</v>
          </cell>
          <cell r="D823" t="str">
            <v>일반전기전자</v>
          </cell>
          <cell r="E823">
            <v>31400</v>
          </cell>
          <cell r="F823">
            <v>-6600</v>
          </cell>
          <cell r="G823">
            <v>-17.37</v>
          </cell>
          <cell r="H823">
            <v>326642613400</v>
          </cell>
        </row>
        <row r="824">
          <cell r="B824" t="str">
            <v>엔시트론</v>
          </cell>
          <cell r="C824" t="str">
            <v>KOSDAQ</v>
          </cell>
          <cell r="D824" t="str">
            <v>반도체</v>
          </cell>
          <cell r="E824">
            <v>896</v>
          </cell>
          <cell r="F824">
            <v>6</v>
          </cell>
          <cell r="G824">
            <v>0.67</v>
          </cell>
          <cell r="H824">
            <v>28937134464</v>
          </cell>
        </row>
        <row r="825">
          <cell r="B825" t="str">
            <v>엔에스</v>
          </cell>
          <cell r="C825" t="str">
            <v>KOSDAQ</v>
          </cell>
          <cell r="D825" t="str">
            <v>기계·장비</v>
          </cell>
          <cell r="E825">
            <v>10250</v>
          </cell>
          <cell r="F825">
            <v>-50</v>
          </cell>
          <cell r="G825">
            <v>-0.49</v>
          </cell>
          <cell r="H825">
            <v>115758723500</v>
          </cell>
        </row>
        <row r="826">
          <cell r="B826" t="str">
            <v>엔에스엔</v>
          </cell>
          <cell r="C826" t="str">
            <v>KOSDAQ</v>
          </cell>
          <cell r="D826" t="str">
            <v>유통</v>
          </cell>
          <cell r="E826">
            <v>1560</v>
          </cell>
          <cell r="F826">
            <v>-60</v>
          </cell>
          <cell r="G826">
            <v>-3.7</v>
          </cell>
          <cell r="H826">
            <v>84214916760</v>
          </cell>
        </row>
        <row r="827">
          <cell r="B827" t="str">
            <v>엔에이치스팩13호</v>
          </cell>
          <cell r="C827" t="str">
            <v>KOSDAQ</v>
          </cell>
          <cell r="D827" t="str">
            <v>금융</v>
          </cell>
          <cell r="E827">
            <v>2110</v>
          </cell>
          <cell r="F827">
            <v>10</v>
          </cell>
          <cell r="G827">
            <v>0.48</v>
          </cell>
          <cell r="H827">
            <v>7216200000</v>
          </cell>
        </row>
        <row r="828">
          <cell r="B828" t="str">
            <v>엔에이치스팩16호</v>
          </cell>
          <cell r="C828" t="str">
            <v>KOSDAQ</v>
          </cell>
          <cell r="D828" t="str">
            <v>금융</v>
          </cell>
          <cell r="E828">
            <v>2180</v>
          </cell>
          <cell r="F828">
            <v>0</v>
          </cell>
          <cell r="G828">
            <v>0</v>
          </cell>
          <cell r="H828">
            <v>9395800000</v>
          </cell>
        </row>
        <row r="829">
          <cell r="B829" t="str">
            <v>엔에이치스팩17호</v>
          </cell>
          <cell r="C829" t="str">
            <v>KOSDAQ</v>
          </cell>
          <cell r="D829" t="str">
            <v>금융</v>
          </cell>
          <cell r="E829">
            <v>2100</v>
          </cell>
          <cell r="F829">
            <v>5</v>
          </cell>
          <cell r="G829">
            <v>0.24</v>
          </cell>
          <cell r="H829">
            <v>14721000000</v>
          </cell>
        </row>
        <row r="830">
          <cell r="B830" t="str">
            <v>엔에이치스팩18호</v>
          </cell>
          <cell r="C830" t="str">
            <v>KOSDAQ</v>
          </cell>
          <cell r="D830" t="str">
            <v>금융</v>
          </cell>
          <cell r="E830">
            <v>2090</v>
          </cell>
          <cell r="F830">
            <v>0</v>
          </cell>
          <cell r="G830">
            <v>0</v>
          </cell>
          <cell r="H830">
            <v>9614000000</v>
          </cell>
        </row>
        <row r="831">
          <cell r="B831" t="str">
            <v>엔에프씨</v>
          </cell>
          <cell r="C831" t="str">
            <v>KOSDAQ</v>
          </cell>
          <cell r="D831" t="str">
            <v>화학</v>
          </cell>
          <cell r="E831">
            <v>17600</v>
          </cell>
          <cell r="F831">
            <v>-200</v>
          </cell>
          <cell r="G831">
            <v>-1.1200000000000001</v>
          </cell>
          <cell r="H831">
            <v>157199680000</v>
          </cell>
        </row>
        <row r="832">
          <cell r="B832" t="str">
            <v>엔젠바이오</v>
          </cell>
          <cell r="C832" t="str">
            <v>KOSDAQ</v>
          </cell>
          <cell r="D832" t="str">
            <v>기타서비스</v>
          </cell>
          <cell r="E832">
            <v>16250</v>
          </cell>
          <cell r="F832">
            <v>-250</v>
          </cell>
          <cell r="G832">
            <v>-1.52</v>
          </cell>
          <cell r="H832">
            <v>200929820000</v>
          </cell>
        </row>
        <row r="833">
          <cell r="B833" t="str">
            <v>엔지스테크널러지</v>
          </cell>
          <cell r="C833" t="str">
            <v>KOSDAQ</v>
          </cell>
          <cell r="D833" t="str">
            <v>소프트웨어</v>
          </cell>
          <cell r="E833">
            <v>3360</v>
          </cell>
          <cell r="F833">
            <v>-415</v>
          </cell>
          <cell r="G833">
            <v>-10.99</v>
          </cell>
          <cell r="H833">
            <v>38451379680</v>
          </cell>
        </row>
        <row r="834">
          <cell r="B834" t="str">
            <v>엔지켐생명과학</v>
          </cell>
          <cell r="C834" t="str">
            <v>KOSDAQ</v>
          </cell>
          <cell r="D834" t="str">
            <v>제약</v>
          </cell>
          <cell r="E834">
            <v>114600</v>
          </cell>
          <cell r="F834">
            <v>-6900</v>
          </cell>
          <cell r="G834">
            <v>-5.68</v>
          </cell>
          <cell r="H834">
            <v>950499276000</v>
          </cell>
        </row>
        <row r="835">
          <cell r="B835" t="str">
            <v>엔케이맥스</v>
          </cell>
          <cell r="C835" t="str">
            <v>KOSDAQ</v>
          </cell>
          <cell r="D835" t="str">
            <v>제약</v>
          </cell>
          <cell r="E835">
            <v>18250</v>
          </cell>
          <cell r="F835">
            <v>250</v>
          </cell>
          <cell r="G835">
            <v>1.39</v>
          </cell>
          <cell r="H835">
            <v>626463899250</v>
          </cell>
        </row>
        <row r="836">
          <cell r="B836" t="str">
            <v>엔텔스</v>
          </cell>
          <cell r="C836" t="str">
            <v>KOSDAQ</v>
          </cell>
          <cell r="D836" t="str">
            <v>소프트웨어</v>
          </cell>
          <cell r="E836">
            <v>8150</v>
          </cell>
          <cell r="F836">
            <v>-50</v>
          </cell>
          <cell r="G836">
            <v>-0.61</v>
          </cell>
          <cell r="H836">
            <v>83495315600</v>
          </cell>
        </row>
        <row r="837">
          <cell r="B837" t="str">
            <v>엔투텍</v>
          </cell>
          <cell r="C837" t="str">
            <v>KOSDAQ</v>
          </cell>
          <cell r="D837" t="str">
            <v>기계·장비</v>
          </cell>
          <cell r="E837">
            <v>1900</v>
          </cell>
          <cell r="F837">
            <v>10</v>
          </cell>
          <cell r="G837">
            <v>0.53</v>
          </cell>
          <cell r="H837">
            <v>111371308200</v>
          </cell>
        </row>
        <row r="838">
          <cell r="B838" t="str">
            <v>엔피디</v>
          </cell>
          <cell r="C838" t="str">
            <v>KOSDAQ</v>
          </cell>
          <cell r="D838" t="str">
            <v>IT부품</v>
          </cell>
          <cell r="E838">
            <v>3905</v>
          </cell>
          <cell r="F838">
            <v>15</v>
          </cell>
          <cell r="G838">
            <v>0.39</v>
          </cell>
          <cell r="H838">
            <v>84094897425</v>
          </cell>
        </row>
        <row r="839">
          <cell r="B839" t="str">
            <v>엔피케이</v>
          </cell>
          <cell r="C839" t="str">
            <v>KOSDAQ</v>
          </cell>
          <cell r="D839" t="str">
            <v>화학</v>
          </cell>
          <cell r="E839">
            <v>1935</v>
          </cell>
          <cell r="F839">
            <v>15</v>
          </cell>
          <cell r="G839">
            <v>0.78</v>
          </cell>
          <cell r="H839">
            <v>36230791005</v>
          </cell>
        </row>
        <row r="840">
          <cell r="B840" t="str">
            <v>엘디티</v>
          </cell>
          <cell r="C840" t="str">
            <v>KOSDAQ</v>
          </cell>
          <cell r="D840" t="str">
            <v>반도체</v>
          </cell>
          <cell r="E840">
            <v>4455</v>
          </cell>
          <cell r="F840">
            <v>170</v>
          </cell>
          <cell r="G840">
            <v>3.97</v>
          </cell>
          <cell r="H840">
            <v>29752272000</v>
          </cell>
        </row>
        <row r="841">
          <cell r="B841" t="str">
            <v>엘비세미콘</v>
          </cell>
          <cell r="C841" t="str">
            <v>KOSDAQ</v>
          </cell>
          <cell r="D841" t="str">
            <v>반도체</v>
          </cell>
          <cell r="E841">
            <v>14050</v>
          </cell>
          <cell r="F841">
            <v>300</v>
          </cell>
          <cell r="G841">
            <v>2.1800000000000002</v>
          </cell>
          <cell r="H841">
            <v>615173517600</v>
          </cell>
        </row>
        <row r="842">
          <cell r="B842" t="str">
            <v>엘아이에스</v>
          </cell>
          <cell r="C842" t="str">
            <v>KOSDAQ</v>
          </cell>
          <cell r="D842" t="str">
            <v>반도체</v>
          </cell>
          <cell r="E842">
            <v>5560</v>
          </cell>
          <cell r="F842">
            <v>30</v>
          </cell>
          <cell r="G842">
            <v>0.54</v>
          </cell>
          <cell r="H842">
            <v>89435485640</v>
          </cell>
        </row>
        <row r="843">
          <cell r="B843" t="str">
            <v>엘앤씨바이오</v>
          </cell>
          <cell r="C843" t="str">
            <v>KOSDAQ</v>
          </cell>
          <cell r="D843" t="str">
            <v>제약</v>
          </cell>
          <cell r="E843">
            <v>32900</v>
          </cell>
          <cell r="F843">
            <v>-500</v>
          </cell>
          <cell r="G843">
            <v>-1.5</v>
          </cell>
          <cell r="H843">
            <v>719753563200</v>
          </cell>
        </row>
        <row r="844">
          <cell r="B844" t="str">
            <v>엘앤에프</v>
          </cell>
          <cell r="C844" t="str">
            <v>KOSDAQ</v>
          </cell>
          <cell r="D844" t="str">
            <v>IT부품</v>
          </cell>
          <cell r="E844">
            <v>81600</v>
          </cell>
          <cell r="F844">
            <v>3200</v>
          </cell>
          <cell r="G844">
            <v>4.08</v>
          </cell>
          <cell r="H844">
            <v>2291224286400</v>
          </cell>
        </row>
        <row r="845">
          <cell r="B845" t="str">
            <v>엘앤케이바이오</v>
          </cell>
          <cell r="C845" t="str">
            <v>KOSDAQ</v>
          </cell>
          <cell r="D845" t="str">
            <v>의료·정밀기기</v>
          </cell>
          <cell r="E845">
            <v>35600</v>
          </cell>
          <cell r="F845">
            <v>-1250</v>
          </cell>
          <cell r="G845">
            <v>-3.39</v>
          </cell>
          <cell r="H845">
            <v>476674850800</v>
          </cell>
        </row>
        <row r="846">
          <cell r="B846" t="str">
            <v>엘엠에스</v>
          </cell>
          <cell r="C846" t="str">
            <v>KOSDAQ</v>
          </cell>
          <cell r="D846" t="str">
            <v>IT부품</v>
          </cell>
          <cell r="E846">
            <v>10800</v>
          </cell>
          <cell r="F846">
            <v>300</v>
          </cell>
          <cell r="G846">
            <v>2.86</v>
          </cell>
          <cell r="H846">
            <v>96074154000</v>
          </cell>
        </row>
        <row r="847">
          <cell r="B847" t="str">
            <v>엘오티베큠</v>
          </cell>
          <cell r="C847" t="str">
            <v>KOSDAQ</v>
          </cell>
          <cell r="D847" t="str">
            <v>반도체</v>
          </cell>
          <cell r="E847">
            <v>16900</v>
          </cell>
          <cell r="F847">
            <v>300</v>
          </cell>
          <cell r="G847">
            <v>1.81</v>
          </cell>
          <cell r="H847">
            <v>288297488700</v>
          </cell>
        </row>
        <row r="848">
          <cell r="B848" t="str">
            <v>엘이티</v>
          </cell>
          <cell r="C848" t="str">
            <v>KOSDAQ</v>
          </cell>
          <cell r="D848" t="str">
            <v>기계·장비</v>
          </cell>
          <cell r="E848">
            <v>18750</v>
          </cell>
          <cell r="F848">
            <v>850</v>
          </cell>
          <cell r="G848">
            <v>4.75</v>
          </cell>
          <cell r="H848">
            <v>133302187500</v>
          </cell>
        </row>
        <row r="849">
          <cell r="B849" t="str">
            <v>엘컴텍</v>
          </cell>
          <cell r="C849" t="str">
            <v>KOSDAQ</v>
          </cell>
          <cell r="D849" t="str">
            <v>IT부품</v>
          </cell>
          <cell r="E849">
            <v>1380</v>
          </cell>
          <cell r="F849">
            <v>15</v>
          </cell>
          <cell r="G849">
            <v>1.1000000000000001</v>
          </cell>
          <cell r="H849">
            <v>116537576220</v>
          </cell>
        </row>
        <row r="850">
          <cell r="B850" t="str">
            <v>엘티씨</v>
          </cell>
          <cell r="C850" t="str">
            <v>KOSDAQ</v>
          </cell>
          <cell r="D850" t="str">
            <v>반도체</v>
          </cell>
          <cell r="E850">
            <v>13250</v>
          </cell>
          <cell r="F850">
            <v>100</v>
          </cell>
          <cell r="G850">
            <v>0.76</v>
          </cell>
          <cell r="H850">
            <v>106256559750</v>
          </cell>
        </row>
        <row r="851">
          <cell r="B851" t="str">
            <v>엠게임</v>
          </cell>
          <cell r="C851" t="str">
            <v>KOSDAQ</v>
          </cell>
          <cell r="D851" t="str">
            <v>디지털컨텐츠</v>
          </cell>
          <cell r="E851">
            <v>9250</v>
          </cell>
          <cell r="F851">
            <v>10</v>
          </cell>
          <cell r="G851">
            <v>0.11</v>
          </cell>
          <cell r="H851">
            <v>180780862250</v>
          </cell>
        </row>
        <row r="852">
          <cell r="B852" t="str">
            <v>엠벤처투자</v>
          </cell>
          <cell r="C852" t="str">
            <v>KOSDAQ</v>
          </cell>
          <cell r="D852" t="str">
            <v>금융</v>
          </cell>
          <cell r="E852">
            <v>1175</v>
          </cell>
          <cell r="F852">
            <v>0</v>
          </cell>
          <cell r="G852">
            <v>0</v>
          </cell>
          <cell r="H852">
            <v>75705391000</v>
          </cell>
        </row>
        <row r="853">
          <cell r="B853" t="str">
            <v>엠브레인</v>
          </cell>
          <cell r="C853" t="str">
            <v>KOSDAQ</v>
          </cell>
          <cell r="D853" t="str">
            <v>기타서비스</v>
          </cell>
          <cell r="E853">
            <v>9000</v>
          </cell>
          <cell r="F853">
            <v>150</v>
          </cell>
          <cell r="G853">
            <v>1.69</v>
          </cell>
          <cell r="H853">
            <v>80716131000</v>
          </cell>
        </row>
        <row r="854">
          <cell r="B854" t="str">
            <v>엠씨넥스</v>
          </cell>
          <cell r="C854" t="str">
            <v>KOSDAQ</v>
          </cell>
          <cell r="D854" t="str">
            <v>IT부품</v>
          </cell>
          <cell r="E854">
            <v>58700</v>
          </cell>
          <cell r="F854">
            <v>3200</v>
          </cell>
          <cell r="G854">
            <v>5.77</v>
          </cell>
          <cell r="H854">
            <v>1048586393400</v>
          </cell>
        </row>
        <row r="855">
          <cell r="B855" t="str">
            <v>엠아이텍</v>
          </cell>
          <cell r="C855" t="str">
            <v>KOSDAQ</v>
          </cell>
          <cell r="D855" t="str">
            <v>의료·정밀기기</v>
          </cell>
          <cell r="E855">
            <v>4460</v>
          </cell>
          <cell r="F855">
            <v>50</v>
          </cell>
          <cell r="G855">
            <v>1.1299999999999999</v>
          </cell>
          <cell r="H855">
            <v>139076840080</v>
          </cell>
        </row>
        <row r="856">
          <cell r="B856" t="str">
            <v>엠에스씨</v>
          </cell>
          <cell r="C856" t="str">
            <v>KOSDAQ</v>
          </cell>
          <cell r="D856" t="str">
            <v>음식료·담배</v>
          </cell>
          <cell r="E856">
            <v>4970</v>
          </cell>
          <cell r="F856">
            <v>30</v>
          </cell>
          <cell r="G856">
            <v>0.61</v>
          </cell>
          <cell r="H856">
            <v>87472000000</v>
          </cell>
        </row>
        <row r="857">
          <cell r="B857" t="str">
            <v>엠에스오토텍</v>
          </cell>
          <cell r="C857" t="str">
            <v>KOSDAQ</v>
          </cell>
          <cell r="D857" t="str">
            <v>운송장비·부품</v>
          </cell>
          <cell r="E857">
            <v>7140</v>
          </cell>
          <cell r="F857">
            <v>-50</v>
          </cell>
          <cell r="G857">
            <v>-0.7</v>
          </cell>
          <cell r="H857">
            <v>247952236560</v>
          </cell>
        </row>
        <row r="858">
          <cell r="B858" t="str">
            <v>엠에프엠코리아</v>
          </cell>
          <cell r="C858" t="str">
            <v>KOSDAQ</v>
          </cell>
          <cell r="D858" t="str">
            <v>섬유·의류</v>
          </cell>
          <cell r="E858">
            <v>2115</v>
          </cell>
          <cell r="F858">
            <v>15</v>
          </cell>
          <cell r="G858">
            <v>0.71</v>
          </cell>
          <cell r="H858">
            <v>38352826260</v>
          </cell>
        </row>
        <row r="859">
          <cell r="B859" t="str">
            <v>엠젠플러스</v>
          </cell>
          <cell r="C859" t="str">
            <v>KOSDAQ</v>
          </cell>
          <cell r="D859" t="str">
            <v>정보기기</v>
          </cell>
          <cell r="E859">
            <v>4075</v>
          </cell>
          <cell r="F859">
            <v>0</v>
          </cell>
          <cell r="G859">
            <v>0</v>
          </cell>
          <cell r="H859">
            <v>89497452375</v>
          </cell>
        </row>
        <row r="860">
          <cell r="B860" t="str">
            <v>엠케이전자</v>
          </cell>
          <cell r="C860" t="str">
            <v>KOSDAQ</v>
          </cell>
          <cell r="D860" t="str">
            <v>반도체</v>
          </cell>
          <cell r="E860">
            <v>11200</v>
          </cell>
          <cell r="F860">
            <v>-50</v>
          </cell>
          <cell r="G860">
            <v>-0.44</v>
          </cell>
          <cell r="H860">
            <v>244246116800</v>
          </cell>
        </row>
        <row r="861">
          <cell r="B861" t="str">
            <v>엠투아이</v>
          </cell>
          <cell r="C861" t="str">
            <v>KOSDAQ</v>
          </cell>
          <cell r="D861" t="str">
            <v>정보기기</v>
          </cell>
          <cell r="E861">
            <v>9800</v>
          </cell>
          <cell r="F861">
            <v>-140</v>
          </cell>
          <cell r="G861">
            <v>-1.41</v>
          </cell>
          <cell r="H861">
            <v>164622399200</v>
          </cell>
        </row>
        <row r="862">
          <cell r="B862" t="str">
            <v>엠투엔</v>
          </cell>
          <cell r="C862" t="str">
            <v>KOSDAQ</v>
          </cell>
          <cell r="D862" t="str">
            <v>금속</v>
          </cell>
          <cell r="E862">
            <v>15050</v>
          </cell>
          <cell r="F862">
            <v>250</v>
          </cell>
          <cell r="G862">
            <v>1.69</v>
          </cell>
          <cell r="H862">
            <v>333956775950</v>
          </cell>
        </row>
        <row r="863">
          <cell r="B863" t="str">
            <v>엠플러스</v>
          </cell>
          <cell r="C863" t="str">
            <v>KOSDAQ</v>
          </cell>
          <cell r="D863" t="str">
            <v>기계·장비</v>
          </cell>
          <cell r="E863">
            <v>13800</v>
          </cell>
          <cell r="F863">
            <v>300</v>
          </cell>
          <cell r="G863">
            <v>2.2200000000000002</v>
          </cell>
          <cell r="H863">
            <v>157353616800</v>
          </cell>
        </row>
        <row r="864">
          <cell r="B864" t="str">
            <v>연우</v>
          </cell>
          <cell r="C864" t="str">
            <v>KOSDAQ</v>
          </cell>
          <cell r="D864" t="str">
            <v>화학</v>
          </cell>
          <cell r="E864">
            <v>27750</v>
          </cell>
          <cell r="F864">
            <v>750</v>
          </cell>
          <cell r="G864">
            <v>2.78</v>
          </cell>
          <cell r="H864">
            <v>344044500000</v>
          </cell>
        </row>
        <row r="865">
          <cell r="B865" t="str">
            <v>영림원소프트랩</v>
          </cell>
          <cell r="C865" t="str">
            <v>KOSDAQ</v>
          </cell>
          <cell r="D865" t="str">
            <v>소프트웨어</v>
          </cell>
          <cell r="E865">
            <v>13150</v>
          </cell>
          <cell r="F865">
            <v>0</v>
          </cell>
          <cell r="G865">
            <v>0</v>
          </cell>
          <cell r="H865">
            <v>106922650000</v>
          </cell>
        </row>
        <row r="866">
          <cell r="B866" t="str">
            <v>영신금속</v>
          </cell>
          <cell r="C866" t="str">
            <v>KOSDAQ</v>
          </cell>
          <cell r="D866" t="str">
            <v>금속</v>
          </cell>
          <cell r="E866">
            <v>3645</v>
          </cell>
          <cell r="F866">
            <v>30</v>
          </cell>
          <cell r="G866">
            <v>0.83</v>
          </cell>
          <cell r="H866">
            <v>46776168360</v>
          </cell>
        </row>
        <row r="867">
          <cell r="B867" t="str">
            <v>영우디에스피</v>
          </cell>
          <cell r="C867" t="str">
            <v>KOSDAQ</v>
          </cell>
          <cell r="D867" t="str">
            <v>반도체</v>
          </cell>
          <cell r="E867">
            <v>2175</v>
          </cell>
          <cell r="F867">
            <v>-55</v>
          </cell>
          <cell r="G867">
            <v>-2.4700000000000002</v>
          </cell>
          <cell r="H867">
            <v>94030413450</v>
          </cell>
        </row>
        <row r="868">
          <cell r="B868" t="str">
            <v>영풍정밀</v>
          </cell>
          <cell r="C868" t="str">
            <v>KOSDAQ</v>
          </cell>
          <cell r="D868" t="str">
            <v>기계·장비</v>
          </cell>
          <cell r="E868">
            <v>8230</v>
          </cell>
          <cell r="F868">
            <v>0</v>
          </cell>
          <cell r="G868">
            <v>0</v>
          </cell>
          <cell r="H868">
            <v>129622500000</v>
          </cell>
        </row>
        <row r="869">
          <cell r="B869" t="str">
            <v>영화테크</v>
          </cell>
          <cell r="C869" t="str">
            <v>KOSDAQ</v>
          </cell>
          <cell r="D869" t="str">
            <v>운송장비·부품</v>
          </cell>
          <cell r="E869">
            <v>20950</v>
          </cell>
          <cell r="F869">
            <v>-200</v>
          </cell>
          <cell r="G869">
            <v>-0.95</v>
          </cell>
          <cell r="H869">
            <v>111979635500</v>
          </cell>
        </row>
        <row r="870">
          <cell r="B870" t="str">
            <v>예림당</v>
          </cell>
          <cell r="C870" t="str">
            <v>KOSDAQ</v>
          </cell>
          <cell r="D870" t="str">
            <v>출판·매체복제</v>
          </cell>
          <cell r="E870">
            <v>2940</v>
          </cell>
          <cell r="F870">
            <v>-20</v>
          </cell>
          <cell r="G870">
            <v>-0.68</v>
          </cell>
          <cell r="H870">
            <v>67720774380</v>
          </cell>
        </row>
        <row r="871">
          <cell r="B871" t="str">
            <v>예선테크</v>
          </cell>
          <cell r="C871" t="str">
            <v>KOSDAQ</v>
          </cell>
          <cell r="D871" t="str">
            <v>화학</v>
          </cell>
          <cell r="E871">
            <v>2560</v>
          </cell>
          <cell r="F871">
            <v>-25</v>
          </cell>
          <cell r="G871">
            <v>-0.97</v>
          </cell>
          <cell r="H871">
            <v>84481126400</v>
          </cell>
        </row>
        <row r="872">
          <cell r="B872" t="str">
            <v>예스24</v>
          </cell>
          <cell r="C872" t="str">
            <v>KOSDAQ</v>
          </cell>
          <cell r="D872" t="str">
            <v>인터넷</v>
          </cell>
          <cell r="E872">
            <v>15450</v>
          </cell>
          <cell r="F872">
            <v>0</v>
          </cell>
          <cell r="G872">
            <v>0</v>
          </cell>
          <cell r="H872">
            <v>265740000000</v>
          </cell>
        </row>
        <row r="873">
          <cell r="B873" t="str">
            <v>예스티</v>
          </cell>
          <cell r="C873" t="str">
            <v>KOSDAQ</v>
          </cell>
          <cell r="D873" t="str">
            <v>반도체</v>
          </cell>
          <cell r="E873">
            <v>14250</v>
          </cell>
          <cell r="F873">
            <v>-250</v>
          </cell>
          <cell r="G873">
            <v>-1.72</v>
          </cell>
          <cell r="H873">
            <v>240142154250</v>
          </cell>
        </row>
        <row r="874">
          <cell r="B874" t="str">
            <v>오가닉티코스메틱</v>
          </cell>
          <cell r="C874" t="str">
            <v>KOSDAQ</v>
          </cell>
          <cell r="D874" t="str">
            <v>금융</v>
          </cell>
          <cell r="E874">
            <v>606</v>
          </cell>
          <cell r="F874">
            <v>-3</v>
          </cell>
          <cell r="G874">
            <v>-0.49</v>
          </cell>
          <cell r="H874">
            <v>39033102360</v>
          </cell>
        </row>
        <row r="875">
          <cell r="B875" t="str">
            <v>오공</v>
          </cell>
          <cell r="C875" t="str">
            <v>KOSDAQ</v>
          </cell>
          <cell r="D875" t="str">
            <v>화학</v>
          </cell>
          <cell r="E875">
            <v>4895</v>
          </cell>
          <cell r="F875">
            <v>20</v>
          </cell>
          <cell r="G875">
            <v>0.41</v>
          </cell>
          <cell r="H875">
            <v>82930962730</v>
          </cell>
        </row>
        <row r="876">
          <cell r="B876" t="str">
            <v>오디텍</v>
          </cell>
          <cell r="C876" t="str">
            <v>KOSDAQ</v>
          </cell>
          <cell r="D876" t="str">
            <v>반도체</v>
          </cell>
          <cell r="E876">
            <v>7690</v>
          </cell>
          <cell r="F876">
            <v>260</v>
          </cell>
          <cell r="G876">
            <v>3.5</v>
          </cell>
          <cell r="H876">
            <v>90331423210</v>
          </cell>
        </row>
        <row r="877">
          <cell r="B877" t="str">
            <v>오로라</v>
          </cell>
          <cell r="C877" t="str">
            <v>KOSDAQ</v>
          </cell>
          <cell r="D877" t="str">
            <v>기타서비스</v>
          </cell>
          <cell r="E877">
            <v>10350</v>
          </cell>
          <cell r="F877">
            <v>300</v>
          </cell>
          <cell r="G877">
            <v>2.99</v>
          </cell>
          <cell r="H877">
            <v>111395911500</v>
          </cell>
        </row>
        <row r="878">
          <cell r="B878" t="str">
            <v>오로스테크놀로지</v>
          </cell>
          <cell r="C878" t="str">
            <v>KOSDAQ</v>
          </cell>
          <cell r="D878" t="str">
            <v>기계·장비</v>
          </cell>
          <cell r="E878">
            <v>46000</v>
          </cell>
          <cell r="F878">
            <v>1000</v>
          </cell>
          <cell r="G878">
            <v>2.2200000000000002</v>
          </cell>
          <cell r="H878">
            <v>428238932000</v>
          </cell>
        </row>
        <row r="879">
          <cell r="B879" t="str">
            <v>오르비텍</v>
          </cell>
          <cell r="C879" t="str">
            <v>KOSDAQ</v>
          </cell>
          <cell r="D879" t="str">
            <v>기타서비스</v>
          </cell>
          <cell r="E879">
            <v>7720</v>
          </cell>
          <cell r="F879">
            <v>-80</v>
          </cell>
          <cell r="G879">
            <v>-1.03</v>
          </cell>
          <cell r="H879">
            <v>183663223560</v>
          </cell>
        </row>
        <row r="880">
          <cell r="B880" t="str">
            <v>오리엔탈정공</v>
          </cell>
          <cell r="C880" t="str">
            <v>KOSDAQ</v>
          </cell>
          <cell r="D880" t="str">
            <v>기계·장비</v>
          </cell>
          <cell r="E880">
            <v>3700</v>
          </cell>
          <cell r="F880">
            <v>-90</v>
          </cell>
          <cell r="G880">
            <v>-2.37</v>
          </cell>
          <cell r="H880">
            <v>168622545700</v>
          </cell>
        </row>
        <row r="881">
          <cell r="B881" t="str">
            <v>오리엔트정공</v>
          </cell>
          <cell r="C881" t="str">
            <v>KOSDAQ</v>
          </cell>
          <cell r="D881" t="str">
            <v>운송장비·부품</v>
          </cell>
          <cell r="E881">
            <v>1150</v>
          </cell>
          <cell r="F881">
            <v>-10</v>
          </cell>
          <cell r="G881">
            <v>-0.86</v>
          </cell>
          <cell r="H881">
            <v>134796746300</v>
          </cell>
        </row>
        <row r="882">
          <cell r="B882" t="str">
            <v>오리콤</v>
          </cell>
          <cell r="C882" t="str">
            <v>KOSDAQ</v>
          </cell>
          <cell r="D882" t="str">
            <v>기타서비스</v>
          </cell>
          <cell r="E882">
            <v>5970</v>
          </cell>
          <cell r="F882">
            <v>90</v>
          </cell>
          <cell r="G882">
            <v>1.53</v>
          </cell>
          <cell r="H882">
            <v>70714948500</v>
          </cell>
        </row>
        <row r="883">
          <cell r="B883" t="str">
            <v>오상자이엘</v>
          </cell>
          <cell r="C883" t="str">
            <v>KOSDAQ</v>
          </cell>
          <cell r="D883" t="str">
            <v>컴퓨터서비스</v>
          </cell>
          <cell r="E883">
            <v>6510</v>
          </cell>
          <cell r="F883">
            <v>-40</v>
          </cell>
          <cell r="G883">
            <v>-0.61</v>
          </cell>
          <cell r="H883">
            <v>115538711820</v>
          </cell>
        </row>
        <row r="884">
          <cell r="B884" t="str">
            <v>오성첨단소재</v>
          </cell>
          <cell r="C884" t="str">
            <v>KOSDAQ</v>
          </cell>
          <cell r="D884" t="str">
            <v>IT부품</v>
          </cell>
          <cell r="E884">
            <v>4255</v>
          </cell>
          <cell r="F884">
            <v>-100</v>
          </cell>
          <cell r="G884">
            <v>-2.2999999999999998</v>
          </cell>
          <cell r="H884">
            <v>288753482290</v>
          </cell>
        </row>
        <row r="885">
          <cell r="B885" t="str">
            <v>오션브릿지</v>
          </cell>
          <cell r="C885" t="str">
            <v>KOSDAQ</v>
          </cell>
          <cell r="D885" t="str">
            <v>반도체</v>
          </cell>
          <cell r="E885">
            <v>16900</v>
          </cell>
          <cell r="F885">
            <v>300</v>
          </cell>
          <cell r="G885">
            <v>1.81</v>
          </cell>
          <cell r="H885">
            <v>169044514600</v>
          </cell>
        </row>
        <row r="886">
          <cell r="B886" t="str">
            <v>오스코텍</v>
          </cell>
          <cell r="C886" t="str">
            <v>KOSDAQ</v>
          </cell>
          <cell r="D886" t="str">
            <v>제약</v>
          </cell>
          <cell r="E886">
            <v>40650</v>
          </cell>
          <cell r="F886">
            <v>700</v>
          </cell>
          <cell r="G886">
            <v>1.75</v>
          </cell>
          <cell r="H886">
            <v>1216039018350</v>
          </cell>
        </row>
        <row r="887">
          <cell r="B887" t="str">
            <v>오스테오닉</v>
          </cell>
          <cell r="C887" t="str">
            <v>KOSDAQ</v>
          </cell>
          <cell r="D887" t="str">
            <v>의료·정밀기기</v>
          </cell>
          <cell r="E887">
            <v>3945</v>
          </cell>
          <cell r="F887">
            <v>5</v>
          </cell>
          <cell r="G887">
            <v>0.13</v>
          </cell>
          <cell r="H887">
            <v>60080957415</v>
          </cell>
        </row>
        <row r="888">
          <cell r="B888" t="str">
            <v>오스템</v>
          </cell>
          <cell r="C888" t="str">
            <v>KOSDAQ</v>
          </cell>
          <cell r="D888" t="str">
            <v>운송장비·부품</v>
          </cell>
          <cell r="E888">
            <v>3670</v>
          </cell>
          <cell r="F888">
            <v>215</v>
          </cell>
          <cell r="G888">
            <v>6.22</v>
          </cell>
          <cell r="H888">
            <v>102760000000</v>
          </cell>
        </row>
        <row r="889">
          <cell r="B889" t="str">
            <v>오스템임플란트</v>
          </cell>
          <cell r="C889" t="str">
            <v>KOSDAQ</v>
          </cell>
          <cell r="D889" t="str">
            <v>의료·정밀기기</v>
          </cell>
          <cell r="E889">
            <v>91500</v>
          </cell>
          <cell r="F889">
            <v>6500</v>
          </cell>
          <cell r="G889">
            <v>7.65</v>
          </cell>
          <cell r="H889">
            <v>1307143105500</v>
          </cell>
        </row>
        <row r="890">
          <cell r="B890" t="str">
            <v>오이솔루션</v>
          </cell>
          <cell r="C890" t="str">
            <v>KOSDAQ</v>
          </cell>
          <cell r="D890" t="str">
            <v>통신장비</v>
          </cell>
          <cell r="E890">
            <v>46300</v>
          </cell>
          <cell r="F890">
            <v>-50</v>
          </cell>
          <cell r="G890">
            <v>-0.11</v>
          </cell>
          <cell r="H890">
            <v>491895598500</v>
          </cell>
        </row>
        <row r="891">
          <cell r="B891" t="str">
            <v>오킨스전자</v>
          </cell>
          <cell r="C891" t="str">
            <v>KOSDAQ</v>
          </cell>
          <cell r="D891" t="str">
            <v>반도체</v>
          </cell>
          <cell r="E891">
            <v>29650</v>
          </cell>
          <cell r="F891">
            <v>0</v>
          </cell>
          <cell r="G891">
            <v>0</v>
          </cell>
          <cell r="H891">
            <v>524191185700</v>
          </cell>
        </row>
        <row r="892">
          <cell r="B892" t="str">
            <v>오텍</v>
          </cell>
          <cell r="C892" t="str">
            <v>KOSDAQ</v>
          </cell>
          <cell r="D892" t="str">
            <v>운송장비·부품</v>
          </cell>
          <cell r="E892">
            <v>13500</v>
          </cell>
          <cell r="F892">
            <v>300</v>
          </cell>
          <cell r="G892">
            <v>2.27</v>
          </cell>
          <cell r="H892">
            <v>207786667500</v>
          </cell>
        </row>
        <row r="893">
          <cell r="B893" t="str">
            <v>오파스넷</v>
          </cell>
          <cell r="C893" t="str">
            <v>KOSDAQ</v>
          </cell>
          <cell r="D893" t="str">
            <v>소프트웨어</v>
          </cell>
          <cell r="E893">
            <v>4610</v>
          </cell>
          <cell r="F893">
            <v>-70</v>
          </cell>
          <cell r="G893">
            <v>-1.5</v>
          </cell>
          <cell r="H893">
            <v>54676582300</v>
          </cell>
        </row>
        <row r="894">
          <cell r="B894" t="str">
            <v>오픈베이스</v>
          </cell>
          <cell r="C894" t="str">
            <v>KOSDAQ</v>
          </cell>
          <cell r="D894" t="str">
            <v>컴퓨터서비스</v>
          </cell>
          <cell r="E894">
            <v>2945</v>
          </cell>
          <cell r="F894">
            <v>25</v>
          </cell>
          <cell r="G894">
            <v>0.86</v>
          </cell>
          <cell r="H894">
            <v>92538917935</v>
          </cell>
        </row>
        <row r="895">
          <cell r="B895" t="str">
            <v>오하임아이엔티</v>
          </cell>
          <cell r="C895" t="str">
            <v>KOSDAQ</v>
          </cell>
          <cell r="D895" t="str">
            <v>금융</v>
          </cell>
          <cell r="E895">
            <v>3320</v>
          </cell>
          <cell r="F895">
            <v>140</v>
          </cell>
          <cell r="G895">
            <v>4.4000000000000004</v>
          </cell>
          <cell r="H895">
            <v>65562334120</v>
          </cell>
        </row>
        <row r="896">
          <cell r="B896" t="str">
            <v>올리패스</v>
          </cell>
          <cell r="C896" t="str">
            <v>KOSDAQ</v>
          </cell>
          <cell r="D896" t="str">
            <v>제약</v>
          </cell>
          <cell r="E896">
            <v>9280</v>
          </cell>
          <cell r="F896">
            <v>10</v>
          </cell>
          <cell r="G896">
            <v>0.11</v>
          </cell>
          <cell r="H896">
            <v>158021723840</v>
          </cell>
        </row>
        <row r="897">
          <cell r="B897" t="str">
            <v>올릭스</v>
          </cell>
          <cell r="C897" t="str">
            <v>KOSDAQ</v>
          </cell>
          <cell r="D897" t="str">
            <v>기타서비스</v>
          </cell>
          <cell r="E897">
            <v>40200</v>
          </cell>
          <cell r="F897">
            <v>1050</v>
          </cell>
          <cell r="G897">
            <v>2.68</v>
          </cell>
          <cell r="H897">
            <v>548455032000</v>
          </cell>
        </row>
        <row r="898">
          <cell r="B898" t="str">
            <v>옴니시스템</v>
          </cell>
          <cell r="C898" t="str">
            <v>KOSDAQ</v>
          </cell>
          <cell r="D898" t="str">
            <v>의료·정밀기기</v>
          </cell>
          <cell r="E898">
            <v>2145</v>
          </cell>
          <cell r="F898">
            <v>5</v>
          </cell>
          <cell r="G898">
            <v>0.23</v>
          </cell>
          <cell r="H898">
            <v>99633866475</v>
          </cell>
        </row>
        <row r="899">
          <cell r="B899" t="str">
            <v>옵트론텍</v>
          </cell>
          <cell r="C899" t="str">
            <v>KOSDAQ</v>
          </cell>
          <cell r="D899" t="str">
            <v>IT부품</v>
          </cell>
          <cell r="E899">
            <v>9250</v>
          </cell>
          <cell r="F899">
            <v>200</v>
          </cell>
          <cell r="G899">
            <v>2.21</v>
          </cell>
          <cell r="H899">
            <v>219002546750</v>
          </cell>
        </row>
        <row r="900">
          <cell r="B900" t="str">
            <v>옵티시스</v>
          </cell>
          <cell r="C900" t="str">
            <v>KOSDAQ</v>
          </cell>
          <cell r="D900" t="str">
            <v>통신장비</v>
          </cell>
          <cell r="E900">
            <v>9270</v>
          </cell>
          <cell r="F900">
            <v>-90</v>
          </cell>
          <cell r="G900">
            <v>-0.96</v>
          </cell>
          <cell r="H900">
            <v>52245720000</v>
          </cell>
        </row>
        <row r="901">
          <cell r="B901" t="str">
            <v>옵티팜</v>
          </cell>
          <cell r="C901" t="str">
            <v>KOSDAQ</v>
          </cell>
          <cell r="D901" t="str">
            <v>제약</v>
          </cell>
          <cell r="E901">
            <v>10300</v>
          </cell>
          <cell r="F901">
            <v>-250</v>
          </cell>
          <cell r="G901">
            <v>-2.37</v>
          </cell>
          <cell r="H901">
            <v>149086917400</v>
          </cell>
        </row>
        <row r="902">
          <cell r="B902" t="str">
            <v>와이더플래닛</v>
          </cell>
          <cell r="C902" t="str">
            <v>KOSDAQ</v>
          </cell>
          <cell r="D902" t="str">
            <v>출판·매체복제</v>
          </cell>
          <cell r="E902">
            <v>25050</v>
          </cell>
          <cell r="F902">
            <v>50</v>
          </cell>
          <cell r="G902">
            <v>0.2</v>
          </cell>
          <cell r="H902">
            <v>171900164100</v>
          </cell>
        </row>
        <row r="903">
          <cell r="B903" t="str">
            <v>와이솔</v>
          </cell>
          <cell r="C903" t="str">
            <v>KOSDAQ</v>
          </cell>
          <cell r="D903" t="str">
            <v>반도체</v>
          </cell>
          <cell r="E903">
            <v>13000</v>
          </cell>
          <cell r="F903">
            <v>50</v>
          </cell>
          <cell r="G903">
            <v>0.39</v>
          </cell>
          <cell r="H903">
            <v>366430233000</v>
          </cell>
        </row>
        <row r="904">
          <cell r="B904" t="str">
            <v>와이아이케이</v>
          </cell>
          <cell r="C904" t="str">
            <v>KOSDAQ</v>
          </cell>
          <cell r="D904" t="str">
            <v>반도체</v>
          </cell>
          <cell r="E904">
            <v>6620</v>
          </cell>
          <cell r="F904">
            <v>30</v>
          </cell>
          <cell r="G904">
            <v>0.46</v>
          </cell>
          <cell r="H904">
            <v>538340359520</v>
          </cell>
        </row>
        <row r="905">
          <cell r="B905" t="str">
            <v>와이엔텍</v>
          </cell>
          <cell r="C905" t="str">
            <v>KOSDAQ</v>
          </cell>
          <cell r="D905" t="str">
            <v>기타서비스</v>
          </cell>
          <cell r="E905">
            <v>17650</v>
          </cell>
          <cell r="F905">
            <v>150</v>
          </cell>
          <cell r="G905">
            <v>0.86</v>
          </cell>
          <cell r="H905">
            <v>321223981350</v>
          </cell>
        </row>
        <row r="906">
          <cell r="B906" t="str">
            <v>와이엠씨</v>
          </cell>
          <cell r="C906" t="str">
            <v>KOSDAQ</v>
          </cell>
          <cell r="D906" t="str">
            <v>IT부품</v>
          </cell>
          <cell r="E906">
            <v>9680</v>
          </cell>
          <cell r="F906">
            <v>280</v>
          </cell>
          <cell r="G906">
            <v>2.98</v>
          </cell>
          <cell r="H906">
            <v>193351785440</v>
          </cell>
        </row>
        <row r="907">
          <cell r="B907" t="str">
            <v>와이엠티</v>
          </cell>
          <cell r="C907" t="str">
            <v>KOSDAQ</v>
          </cell>
          <cell r="D907" t="str">
            <v>화학</v>
          </cell>
          <cell r="E907">
            <v>20600</v>
          </cell>
          <cell r="F907">
            <v>150</v>
          </cell>
          <cell r="G907">
            <v>0.73</v>
          </cell>
          <cell r="H907">
            <v>308072546800</v>
          </cell>
        </row>
        <row r="908">
          <cell r="B908" t="str">
            <v>와이오엠</v>
          </cell>
          <cell r="C908" t="str">
            <v>KOSDAQ</v>
          </cell>
          <cell r="D908" t="str">
            <v>유통</v>
          </cell>
          <cell r="E908">
            <v>2525</v>
          </cell>
          <cell r="F908">
            <v>130</v>
          </cell>
          <cell r="G908">
            <v>5.43</v>
          </cell>
          <cell r="H908">
            <v>40035733400</v>
          </cell>
        </row>
        <row r="909">
          <cell r="B909" t="str">
            <v>와이제이엠게임즈</v>
          </cell>
          <cell r="C909" t="str">
            <v>KOSDAQ</v>
          </cell>
          <cell r="D909" t="str">
            <v>IT부품</v>
          </cell>
          <cell r="E909">
            <v>2340</v>
          </cell>
          <cell r="F909">
            <v>140</v>
          </cell>
          <cell r="G909">
            <v>6.36</v>
          </cell>
          <cell r="H909">
            <v>126704529900</v>
          </cell>
        </row>
        <row r="910">
          <cell r="B910" t="str">
            <v>와이즈버즈</v>
          </cell>
          <cell r="C910" t="str">
            <v>KOSDAQ</v>
          </cell>
          <cell r="D910" t="str">
            <v>기타서비스</v>
          </cell>
          <cell r="E910">
            <v>1770</v>
          </cell>
          <cell r="F910">
            <v>25</v>
          </cell>
          <cell r="G910">
            <v>1.43</v>
          </cell>
          <cell r="H910">
            <v>84168760440</v>
          </cell>
        </row>
        <row r="911">
          <cell r="B911" t="str">
            <v>와이지-원</v>
          </cell>
          <cell r="C911" t="str">
            <v>KOSDAQ</v>
          </cell>
          <cell r="D911" t="str">
            <v>금속</v>
          </cell>
          <cell r="E911">
            <v>7880</v>
          </cell>
          <cell r="F911">
            <v>-130</v>
          </cell>
          <cell r="G911">
            <v>-1.62</v>
          </cell>
          <cell r="H911">
            <v>240921693720</v>
          </cell>
        </row>
        <row r="912">
          <cell r="B912" t="str">
            <v>와이지엔터테인먼트</v>
          </cell>
          <cell r="C912" t="str">
            <v>KOSDAQ</v>
          </cell>
          <cell r="D912" t="str">
            <v>오락·문화</v>
          </cell>
          <cell r="E912">
            <v>45250</v>
          </cell>
          <cell r="F912">
            <v>750</v>
          </cell>
          <cell r="G912">
            <v>1.69</v>
          </cell>
          <cell r="H912">
            <v>833630297250</v>
          </cell>
        </row>
        <row r="913">
          <cell r="B913" t="str">
            <v>와이팜</v>
          </cell>
          <cell r="C913" t="str">
            <v>KOSDAQ</v>
          </cell>
          <cell r="D913" t="str">
            <v>IT부품</v>
          </cell>
          <cell r="E913">
            <v>10500</v>
          </cell>
          <cell r="F913">
            <v>150</v>
          </cell>
          <cell r="G913">
            <v>1.45</v>
          </cell>
          <cell r="H913">
            <v>389984238000</v>
          </cell>
        </row>
        <row r="914">
          <cell r="B914" t="str">
            <v>와토스코리아</v>
          </cell>
          <cell r="C914" t="str">
            <v>KOSDAQ</v>
          </cell>
          <cell r="D914" t="str">
            <v>화학</v>
          </cell>
          <cell r="E914">
            <v>7980</v>
          </cell>
          <cell r="F914">
            <v>60</v>
          </cell>
          <cell r="G914">
            <v>0.76</v>
          </cell>
          <cell r="H914">
            <v>57456000000</v>
          </cell>
        </row>
        <row r="915">
          <cell r="B915" t="str">
            <v>우노앤컴퍼니</v>
          </cell>
          <cell r="C915" t="str">
            <v>KOSDAQ</v>
          </cell>
          <cell r="D915" t="str">
            <v>화학</v>
          </cell>
          <cell r="E915">
            <v>5790</v>
          </cell>
          <cell r="F915">
            <v>150</v>
          </cell>
          <cell r="G915">
            <v>2.66</v>
          </cell>
          <cell r="H915">
            <v>78593257350</v>
          </cell>
        </row>
        <row r="916">
          <cell r="B916" t="str">
            <v>우리기술</v>
          </cell>
          <cell r="C916" t="str">
            <v>KOSDAQ</v>
          </cell>
          <cell r="D916" t="str">
            <v>일반전기전자</v>
          </cell>
          <cell r="E916">
            <v>1315</v>
          </cell>
          <cell r="F916">
            <v>-15</v>
          </cell>
          <cell r="G916">
            <v>-1.1299999999999999</v>
          </cell>
          <cell r="H916">
            <v>167751429505</v>
          </cell>
        </row>
        <row r="917">
          <cell r="B917" t="str">
            <v>우리기술투자</v>
          </cell>
          <cell r="C917" t="str">
            <v>KOSDAQ</v>
          </cell>
          <cell r="D917" t="str">
            <v>금융</v>
          </cell>
          <cell r="E917">
            <v>9660</v>
          </cell>
          <cell r="F917">
            <v>10</v>
          </cell>
          <cell r="G917">
            <v>0.1</v>
          </cell>
          <cell r="H917">
            <v>811440000000</v>
          </cell>
        </row>
        <row r="918">
          <cell r="B918" t="str">
            <v>우리넷</v>
          </cell>
          <cell r="C918" t="str">
            <v>KOSDAQ</v>
          </cell>
          <cell r="D918" t="str">
            <v>통신장비</v>
          </cell>
          <cell r="E918">
            <v>8700</v>
          </cell>
          <cell r="F918">
            <v>90</v>
          </cell>
          <cell r="G918">
            <v>1.05</v>
          </cell>
          <cell r="H918">
            <v>79491412800</v>
          </cell>
        </row>
        <row r="919">
          <cell r="B919" t="str">
            <v>우리로</v>
          </cell>
          <cell r="C919" t="str">
            <v>KOSDAQ</v>
          </cell>
          <cell r="D919" t="str">
            <v>유통</v>
          </cell>
          <cell r="E919">
            <v>1910</v>
          </cell>
          <cell r="F919">
            <v>0</v>
          </cell>
          <cell r="G919">
            <v>0</v>
          </cell>
          <cell r="H919">
            <v>53792275450</v>
          </cell>
        </row>
        <row r="920">
          <cell r="B920" t="str">
            <v>우리바이오</v>
          </cell>
          <cell r="C920" t="str">
            <v>KOSDAQ</v>
          </cell>
          <cell r="D920" t="str">
            <v>일반전기전자</v>
          </cell>
          <cell r="E920">
            <v>4250</v>
          </cell>
          <cell r="F920">
            <v>20</v>
          </cell>
          <cell r="G920">
            <v>0.47</v>
          </cell>
          <cell r="H920">
            <v>190900981500</v>
          </cell>
        </row>
        <row r="921">
          <cell r="B921" t="str">
            <v>우리산업</v>
          </cell>
          <cell r="C921" t="str">
            <v>KOSDAQ</v>
          </cell>
          <cell r="D921" t="str">
            <v>운송장비·부품</v>
          </cell>
          <cell r="E921">
            <v>28100</v>
          </cell>
          <cell r="F921">
            <v>2700</v>
          </cell>
          <cell r="G921">
            <v>10.63</v>
          </cell>
          <cell r="H921">
            <v>256613780300</v>
          </cell>
        </row>
        <row r="922">
          <cell r="B922" t="str">
            <v>우리산업홀딩스</v>
          </cell>
          <cell r="C922" t="str">
            <v>KOSDAQ</v>
          </cell>
          <cell r="D922" t="str">
            <v>운송장비·부품</v>
          </cell>
          <cell r="E922">
            <v>5480</v>
          </cell>
          <cell r="F922">
            <v>160</v>
          </cell>
          <cell r="G922">
            <v>3.01</v>
          </cell>
          <cell r="H922">
            <v>103502628680</v>
          </cell>
        </row>
        <row r="923">
          <cell r="B923" t="str">
            <v>우리손에프앤지</v>
          </cell>
          <cell r="C923" t="str">
            <v>KOSDAQ</v>
          </cell>
          <cell r="D923" t="str">
            <v>음식료·담배</v>
          </cell>
          <cell r="E923">
            <v>2370</v>
          </cell>
          <cell r="F923">
            <v>-15</v>
          </cell>
          <cell r="G923">
            <v>-0.63</v>
          </cell>
          <cell r="H923">
            <v>164093213910</v>
          </cell>
        </row>
        <row r="924">
          <cell r="B924" t="str">
            <v>우리이앤엘</v>
          </cell>
          <cell r="C924" t="str">
            <v>KOSDAQ</v>
          </cell>
          <cell r="D924" t="str">
            <v>반도체</v>
          </cell>
          <cell r="E924">
            <v>1345</v>
          </cell>
          <cell r="F924">
            <v>15</v>
          </cell>
          <cell r="G924">
            <v>1.1299999999999999</v>
          </cell>
          <cell r="H924">
            <v>67115500000</v>
          </cell>
        </row>
        <row r="925">
          <cell r="B925" t="str">
            <v>우리조명</v>
          </cell>
          <cell r="C925" t="str">
            <v>KOSDAQ</v>
          </cell>
          <cell r="D925" t="str">
            <v>일반전기전자</v>
          </cell>
          <cell r="E925">
            <v>2835</v>
          </cell>
          <cell r="F925">
            <v>30</v>
          </cell>
          <cell r="G925">
            <v>1.07</v>
          </cell>
          <cell r="H925">
            <v>70657685910</v>
          </cell>
        </row>
        <row r="926">
          <cell r="B926" t="str">
            <v>우림기계</v>
          </cell>
          <cell r="C926" t="str">
            <v>KOSDAQ</v>
          </cell>
          <cell r="D926" t="str">
            <v>기계·장비</v>
          </cell>
          <cell r="E926">
            <v>4530</v>
          </cell>
          <cell r="F926">
            <v>-5</v>
          </cell>
          <cell r="G926">
            <v>-0.11</v>
          </cell>
          <cell r="H926">
            <v>61155000000</v>
          </cell>
        </row>
        <row r="927">
          <cell r="B927" t="str">
            <v>우수AMS</v>
          </cell>
          <cell r="C927" t="str">
            <v>KOSDAQ</v>
          </cell>
          <cell r="D927" t="str">
            <v>운송장비·부품</v>
          </cell>
          <cell r="E927">
            <v>6250</v>
          </cell>
          <cell r="F927">
            <v>0</v>
          </cell>
          <cell r="G927">
            <v>0</v>
          </cell>
          <cell r="H927">
            <v>222613125000</v>
          </cell>
        </row>
        <row r="928">
          <cell r="B928" t="str">
            <v>우양</v>
          </cell>
          <cell r="C928" t="str">
            <v>KOSDAQ</v>
          </cell>
          <cell r="D928" t="str">
            <v>음식료·담배</v>
          </cell>
          <cell r="E928">
            <v>6370</v>
          </cell>
          <cell r="F928">
            <v>-120</v>
          </cell>
          <cell r="G928">
            <v>-1.85</v>
          </cell>
          <cell r="H928">
            <v>81905460000</v>
          </cell>
        </row>
        <row r="929">
          <cell r="B929" t="str">
            <v>우원개발</v>
          </cell>
          <cell r="C929" t="str">
            <v>KOSDAQ</v>
          </cell>
          <cell r="D929" t="str">
            <v>건설</v>
          </cell>
          <cell r="E929">
            <v>7020</v>
          </cell>
          <cell r="F929">
            <v>-140</v>
          </cell>
          <cell r="G929">
            <v>-1.96</v>
          </cell>
          <cell r="H929">
            <v>126881937000</v>
          </cell>
        </row>
        <row r="930">
          <cell r="B930" t="str">
            <v>우정바이오</v>
          </cell>
          <cell r="C930" t="str">
            <v>KOSDAQ</v>
          </cell>
          <cell r="D930" t="str">
            <v>기타서비스</v>
          </cell>
          <cell r="E930">
            <v>6180</v>
          </cell>
          <cell r="F930">
            <v>-30</v>
          </cell>
          <cell r="G930">
            <v>-0.48</v>
          </cell>
          <cell r="H930">
            <v>74734282680</v>
          </cell>
        </row>
        <row r="931">
          <cell r="B931" t="str">
            <v>우주일렉트로</v>
          </cell>
          <cell r="C931" t="str">
            <v>KOSDAQ</v>
          </cell>
          <cell r="D931" t="str">
            <v>IT부품</v>
          </cell>
          <cell r="E931">
            <v>28850</v>
          </cell>
          <cell r="F931">
            <v>1000</v>
          </cell>
          <cell r="G931">
            <v>3.59</v>
          </cell>
          <cell r="H931">
            <v>286602247000</v>
          </cell>
        </row>
        <row r="932">
          <cell r="B932" t="str">
            <v>우진비앤지</v>
          </cell>
          <cell r="C932" t="str">
            <v>KOSDAQ</v>
          </cell>
          <cell r="D932" t="str">
            <v>제약</v>
          </cell>
          <cell r="E932">
            <v>2730</v>
          </cell>
          <cell r="F932">
            <v>-10</v>
          </cell>
          <cell r="G932">
            <v>-0.36</v>
          </cell>
          <cell r="H932">
            <v>78867769890</v>
          </cell>
        </row>
        <row r="933">
          <cell r="B933" t="str">
            <v>원바이오젠</v>
          </cell>
          <cell r="C933" t="str">
            <v>KOSDAQ</v>
          </cell>
          <cell r="D933" t="str">
            <v>제약</v>
          </cell>
          <cell r="E933">
            <v>2410</v>
          </cell>
          <cell r="F933">
            <v>-185</v>
          </cell>
          <cell r="G933">
            <v>-7.13</v>
          </cell>
          <cell r="H933">
            <v>83717534060</v>
          </cell>
        </row>
        <row r="934">
          <cell r="B934" t="str">
            <v>원방테크</v>
          </cell>
          <cell r="C934" t="str">
            <v>KOSDAQ</v>
          </cell>
          <cell r="D934" t="str">
            <v>기계·장비</v>
          </cell>
          <cell r="E934">
            <v>45850</v>
          </cell>
          <cell r="F934">
            <v>550</v>
          </cell>
          <cell r="G934">
            <v>1.21</v>
          </cell>
          <cell r="H934">
            <v>196886456550</v>
          </cell>
        </row>
        <row r="935">
          <cell r="B935" t="str">
            <v>원익</v>
          </cell>
          <cell r="C935" t="str">
            <v>KOSDAQ</v>
          </cell>
          <cell r="D935" t="str">
            <v>유통</v>
          </cell>
          <cell r="E935">
            <v>5430</v>
          </cell>
          <cell r="F935">
            <v>30</v>
          </cell>
          <cell r="G935">
            <v>0.56000000000000005</v>
          </cell>
          <cell r="H935">
            <v>98789238900</v>
          </cell>
        </row>
        <row r="936">
          <cell r="B936" t="str">
            <v>원익IPS</v>
          </cell>
          <cell r="C936" t="str">
            <v>KOSDAQ</v>
          </cell>
          <cell r="D936" t="str">
            <v>반도체</v>
          </cell>
          <cell r="E936">
            <v>54000</v>
          </cell>
          <cell r="F936">
            <v>2300</v>
          </cell>
          <cell r="G936">
            <v>4.45</v>
          </cell>
          <cell r="H936">
            <v>2650530654000</v>
          </cell>
        </row>
        <row r="937">
          <cell r="B937" t="str">
            <v>원익QnC</v>
          </cell>
          <cell r="C937" t="str">
            <v>KOSDAQ</v>
          </cell>
          <cell r="D937" t="str">
            <v>비금속</v>
          </cell>
          <cell r="E937">
            <v>24150</v>
          </cell>
          <cell r="F937">
            <v>200</v>
          </cell>
          <cell r="G937">
            <v>0.84</v>
          </cell>
          <cell r="H937">
            <v>634855200000</v>
          </cell>
        </row>
        <row r="938">
          <cell r="B938" t="str">
            <v>원익머트리얼즈</v>
          </cell>
          <cell r="C938" t="str">
            <v>KOSDAQ</v>
          </cell>
          <cell r="D938" t="str">
            <v>반도체</v>
          </cell>
          <cell r="E938">
            <v>38100</v>
          </cell>
          <cell r="F938">
            <v>200</v>
          </cell>
          <cell r="G938">
            <v>0.53</v>
          </cell>
          <cell r="H938">
            <v>480364800000</v>
          </cell>
        </row>
        <row r="939">
          <cell r="B939" t="str">
            <v>원익큐브</v>
          </cell>
          <cell r="C939" t="str">
            <v>KOSDAQ</v>
          </cell>
          <cell r="D939" t="str">
            <v>유통</v>
          </cell>
          <cell r="E939">
            <v>4985</v>
          </cell>
          <cell r="F939">
            <v>350</v>
          </cell>
          <cell r="G939">
            <v>7.55</v>
          </cell>
          <cell r="H939">
            <v>176468531410</v>
          </cell>
        </row>
        <row r="940">
          <cell r="B940" t="str">
            <v>원익홀딩스</v>
          </cell>
          <cell r="C940" t="str">
            <v>KOSDAQ</v>
          </cell>
          <cell r="D940" t="str">
            <v>금융</v>
          </cell>
          <cell r="E940">
            <v>6770</v>
          </cell>
          <cell r="F940">
            <v>160</v>
          </cell>
          <cell r="G940">
            <v>2.42</v>
          </cell>
          <cell r="H940">
            <v>522901131370</v>
          </cell>
        </row>
        <row r="941">
          <cell r="B941" t="str">
            <v>원일특강</v>
          </cell>
          <cell r="C941" t="str">
            <v>KOSDAQ</v>
          </cell>
          <cell r="D941" t="str">
            <v>금속</v>
          </cell>
          <cell r="E941">
            <v>10650</v>
          </cell>
          <cell r="F941">
            <v>0</v>
          </cell>
          <cell r="G941">
            <v>0</v>
          </cell>
          <cell r="H941">
            <v>46860000000</v>
          </cell>
        </row>
        <row r="942">
          <cell r="B942" t="str">
            <v>원풍</v>
          </cell>
          <cell r="C942" t="str">
            <v>KOSDAQ</v>
          </cell>
          <cell r="D942" t="str">
            <v>화학</v>
          </cell>
          <cell r="E942">
            <v>6220</v>
          </cell>
          <cell r="F942">
            <v>110</v>
          </cell>
          <cell r="G942">
            <v>1.8</v>
          </cell>
          <cell r="H942">
            <v>74640000000</v>
          </cell>
        </row>
        <row r="943">
          <cell r="B943" t="str">
            <v>원풍물산</v>
          </cell>
          <cell r="C943" t="str">
            <v>KOSDAQ</v>
          </cell>
          <cell r="D943" t="str">
            <v>섬유·의류</v>
          </cell>
          <cell r="E943">
            <v>2005</v>
          </cell>
          <cell r="F943">
            <v>5</v>
          </cell>
          <cell r="G943">
            <v>0.25</v>
          </cell>
          <cell r="H943">
            <v>81590826395</v>
          </cell>
        </row>
        <row r="944">
          <cell r="B944" t="str">
            <v>월덱스</v>
          </cell>
          <cell r="C944" t="str">
            <v>KOSDAQ</v>
          </cell>
          <cell r="D944" t="str">
            <v>반도체</v>
          </cell>
          <cell r="E944">
            <v>25550</v>
          </cell>
          <cell r="F944">
            <v>700</v>
          </cell>
          <cell r="G944">
            <v>2.82</v>
          </cell>
          <cell r="H944">
            <v>421855871150</v>
          </cell>
        </row>
        <row r="945">
          <cell r="B945" t="str">
            <v>웨이브일렉트로</v>
          </cell>
          <cell r="C945" t="str">
            <v>KOSDAQ</v>
          </cell>
          <cell r="D945" t="str">
            <v>IT부품</v>
          </cell>
          <cell r="E945">
            <v>4865</v>
          </cell>
          <cell r="F945">
            <v>765</v>
          </cell>
          <cell r="G945">
            <v>18.66</v>
          </cell>
          <cell r="H945">
            <v>71552542110</v>
          </cell>
        </row>
        <row r="946">
          <cell r="B946" t="str">
            <v>웰크론</v>
          </cell>
          <cell r="C946" t="str">
            <v>KOSDAQ</v>
          </cell>
          <cell r="D946" t="str">
            <v>섬유·의류</v>
          </cell>
          <cell r="E946">
            <v>4955</v>
          </cell>
          <cell r="F946">
            <v>-25</v>
          </cell>
          <cell r="G946">
            <v>-0.5</v>
          </cell>
          <cell r="H946">
            <v>139886101410</v>
          </cell>
        </row>
        <row r="947">
          <cell r="B947" t="str">
            <v>웰크론한텍</v>
          </cell>
          <cell r="C947" t="str">
            <v>KOSDAQ</v>
          </cell>
          <cell r="D947" t="str">
            <v>건설</v>
          </cell>
          <cell r="E947">
            <v>3330</v>
          </cell>
          <cell r="F947">
            <v>-70</v>
          </cell>
          <cell r="G947">
            <v>-2.06</v>
          </cell>
          <cell r="H947">
            <v>66533739660</v>
          </cell>
        </row>
        <row r="948">
          <cell r="B948" t="str">
            <v>웹스</v>
          </cell>
          <cell r="C948" t="str">
            <v>KOSDAQ</v>
          </cell>
          <cell r="D948" t="str">
            <v>화학</v>
          </cell>
          <cell r="E948">
            <v>2140</v>
          </cell>
          <cell r="F948">
            <v>55</v>
          </cell>
          <cell r="G948">
            <v>2.64</v>
          </cell>
          <cell r="H948">
            <v>29314738640</v>
          </cell>
        </row>
        <row r="949">
          <cell r="B949" t="str">
            <v>웹젠</v>
          </cell>
          <cell r="C949" t="str">
            <v>KOSDAQ</v>
          </cell>
          <cell r="D949" t="str">
            <v>디지털컨텐츠</v>
          </cell>
          <cell r="E949">
            <v>39950</v>
          </cell>
          <cell r="F949">
            <v>-1500</v>
          </cell>
          <cell r="G949">
            <v>-3.62</v>
          </cell>
          <cell r="H949">
            <v>1410669815800</v>
          </cell>
        </row>
        <row r="950">
          <cell r="B950" t="str">
            <v>웹케시</v>
          </cell>
          <cell r="C950" t="str">
            <v>KOSDAQ</v>
          </cell>
          <cell r="D950" t="str">
            <v>금융</v>
          </cell>
          <cell r="E950">
            <v>73200</v>
          </cell>
          <cell r="F950">
            <v>1700</v>
          </cell>
          <cell r="G950">
            <v>2.38</v>
          </cell>
          <cell r="H950">
            <v>495099546000</v>
          </cell>
        </row>
        <row r="951">
          <cell r="B951" t="str">
            <v>위니아딤채</v>
          </cell>
          <cell r="C951" t="str">
            <v>KOSDAQ</v>
          </cell>
          <cell r="D951" t="str">
            <v>일반전기전자</v>
          </cell>
          <cell r="E951">
            <v>3895</v>
          </cell>
          <cell r="F951">
            <v>-85</v>
          </cell>
          <cell r="G951">
            <v>-2.14</v>
          </cell>
          <cell r="H951">
            <v>140092614025</v>
          </cell>
        </row>
        <row r="952">
          <cell r="B952" t="str">
            <v>위닉스</v>
          </cell>
          <cell r="C952" t="str">
            <v>KOSDAQ</v>
          </cell>
          <cell r="D952" t="str">
            <v>일반전기전자</v>
          </cell>
          <cell r="E952">
            <v>22950</v>
          </cell>
          <cell r="F952">
            <v>100</v>
          </cell>
          <cell r="G952">
            <v>0.44</v>
          </cell>
          <cell r="H952">
            <v>410195103750</v>
          </cell>
        </row>
        <row r="953">
          <cell r="B953" t="str">
            <v>위더스제약</v>
          </cell>
          <cell r="C953" t="str">
            <v>KOSDAQ</v>
          </cell>
          <cell r="D953" t="str">
            <v>제약</v>
          </cell>
          <cell r="E953">
            <v>17900</v>
          </cell>
          <cell r="F953">
            <v>150</v>
          </cell>
          <cell r="G953">
            <v>0.85</v>
          </cell>
          <cell r="H953">
            <v>157384228500</v>
          </cell>
        </row>
        <row r="954">
          <cell r="B954" t="str">
            <v>위드텍</v>
          </cell>
          <cell r="C954" t="str">
            <v>KOSDAQ</v>
          </cell>
          <cell r="D954" t="str">
            <v>의료·정밀기기</v>
          </cell>
          <cell r="E954">
            <v>45900</v>
          </cell>
          <cell r="F954">
            <v>-50</v>
          </cell>
          <cell r="G954">
            <v>-0.11</v>
          </cell>
          <cell r="H954">
            <v>233713620000</v>
          </cell>
        </row>
        <row r="955">
          <cell r="B955" t="str">
            <v>위메이드</v>
          </cell>
          <cell r="C955" t="str">
            <v>KOSDAQ</v>
          </cell>
          <cell r="D955" t="str">
            <v>디지털컨텐츠</v>
          </cell>
          <cell r="E955">
            <v>60200</v>
          </cell>
          <cell r="F955">
            <v>200</v>
          </cell>
          <cell r="G955">
            <v>0.33</v>
          </cell>
          <cell r="H955">
            <v>1011360000000</v>
          </cell>
        </row>
        <row r="956">
          <cell r="B956" t="str">
            <v>위세아이텍</v>
          </cell>
          <cell r="C956" t="str">
            <v>KOSDAQ</v>
          </cell>
          <cell r="D956" t="str">
            <v>출판·매체복제</v>
          </cell>
          <cell r="E956">
            <v>13150</v>
          </cell>
          <cell r="F956">
            <v>-50</v>
          </cell>
          <cell r="G956">
            <v>-0.38</v>
          </cell>
          <cell r="H956">
            <v>86472743100</v>
          </cell>
        </row>
        <row r="957">
          <cell r="B957" t="str">
            <v>위즈코프</v>
          </cell>
          <cell r="C957" t="str">
            <v>KOSDAQ</v>
          </cell>
          <cell r="D957" t="str">
            <v>유통</v>
          </cell>
          <cell r="E957">
            <v>1550</v>
          </cell>
          <cell r="F957">
            <v>45</v>
          </cell>
          <cell r="G957">
            <v>2.99</v>
          </cell>
          <cell r="H957">
            <v>62911454250</v>
          </cell>
        </row>
        <row r="958">
          <cell r="B958" t="str">
            <v>위지윅스튜디오</v>
          </cell>
          <cell r="C958" t="str">
            <v>KOSDAQ</v>
          </cell>
          <cell r="D958" t="str">
            <v>오락·문화</v>
          </cell>
          <cell r="E958">
            <v>12550</v>
          </cell>
          <cell r="F958">
            <v>-300</v>
          </cell>
          <cell r="G958">
            <v>-2.33</v>
          </cell>
          <cell r="H958">
            <v>392758788550</v>
          </cell>
        </row>
        <row r="959">
          <cell r="B959" t="str">
            <v>위지트</v>
          </cell>
          <cell r="C959" t="str">
            <v>KOSDAQ</v>
          </cell>
          <cell r="D959" t="str">
            <v>기계·장비</v>
          </cell>
          <cell r="E959">
            <v>1950</v>
          </cell>
          <cell r="F959">
            <v>0</v>
          </cell>
          <cell r="G959">
            <v>0</v>
          </cell>
          <cell r="H959">
            <v>175951200750</v>
          </cell>
        </row>
        <row r="960">
          <cell r="B960" t="str">
            <v>윈스</v>
          </cell>
          <cell r="C960" t="str">
            <v>KOSDAQ</v>
          </cell>
          <cell r="D960" t="str">
            <v>소프트웨어</v>
          </cell>
          <cell r="E960">
            <v>17000</v>
          </cell>
          <cell r="F960">
            <v>400</v>
          </cell>
          <cell r="G960">
            <v>2.41</v>
          </cell>
          <cell r="H960">
            <v>207367071000</v>
          </cell>
        </row>
        <row r="961">
          <cell r="B961" t="str">
            <v>윈텍</v>
          </cell>
          <cell r="C961" t="str">
            <v>KOSDAQ</v>
          </cell>
          <cell r="D961" t="str">
            <v>기계·장비</v>
          </cell>
          <cell r="E961">
            <v>2780</v>
          </cell>
          <cell r="F961">
            <v>15</v>
          </cell>
          <cell r="G961">
            <v>0.54</v>
          </cell>
          <cell r="H961">
            <v>51427631440</v>
          </cell>
        </row>
        <row r="962">
          <cell r="B962" t="str">
            <v>윈팩</v>
          </cell>
          <cell r="C962" t="str">
            <v>KOSDAQ</v>
          </cell>
          <cell r="D962" t="str">
            <v>반도체</v>
          </cell>
          <cell r="E962">
            <v>2920</v>
          </cell>
          <cell r="F962">
            <v>30</v>
          </cell>
          <cell r="G962">
            <v>1.04</v>
          </cell>
          <cell r="H962">
            <v>112466030880</v>
          </cell>
        </row>
        <row r="963">
          <cell r="B963" t="str">
            <v>윈하이텍</v>
          </cell>
          <cell r="C963" t="str">
            <v>KOSDAQ</v>
          </cell>
          <cell r="D963" t="str">
            <v>금속</v>
          </cell>
          <cell r="E963">
            <v>3535</v>
          </cell>
          <cell r="F963">
            <v>-25</v>
          </cell>
          <cell r="G963">
            <v>-0.7</v>
          </cell>
          <cell r="H963">
            <v>37672127360</v>
          </cell>
        </row>
        <row r="964">
          <cell r="B964" t="str">
            <v>윌링스</v>
          </cell>
          <cell r="C964" t="str">
            <v>KOSDAQ</v>
          </cell>
          <cell r="D964" t="str">
            <v>일반전기전자</v>
          </cell>
          <cell r="E964">
            <v>15100</v>
          </cell>
          <cell r="F964">
            <v>400</v>
          </cell>
          <cell r="G964">
            <v>2.72</v>
          </cell>
          <cell r="H964">
            <v>73416200000</v>
          </cell>
        </row>
        <row r="965">
          <cell r="B965" t="str">
            <v>윙입푸드</v>
          </cell>
          <cell r="C965" t="str">
            <v>KOSDAQ</v>
          </cell>
          <cell r="D965" t="str">
            <v>금융</v>
          </cell>
          <cell r="E965">
            <v>1310</v>
          </cell>
          <cell r="F965">
            <v>-15</v>
          </cell>
          <cell r="G965">
            <v>-1.1299999999999999</v>
          </cell>
          <cell r="H965">
            <v>62845190680</v>
          </cell>
        </row>
        <row r="966">
          <cell r="B966" t="str">
            <v>유니셈</v>
          </cell>
          <cell r="C966" t="str">
            <v>KOSDAQ</v>
          </cell>
          <cell r="D966" t="str">
            <v>반도체</v>
          </cell>
          <cell r="E966">
            <v>13050</v>
          </cell>
          <cell r="F966">
            <v>150</v>
          </cell>
          <cell r="G966">
            <v>1.1599999999999999</v>
          </cell>
          <cell r="H966">
            <v>400168110150</v>
          </cell>
        </row>
        <row r="967">
          <cell r="B967" t="str">
            <v>유니슨</v>
          </cell>
          <cell r="C967" t="str">
            <v>KOSDAQ</v>
          </cell>
          <cell r="D967" t="str">
            <v>기계·장비</v>
          </cell>
          <cell r="E967">
            <v>4150</v>
          </cell>
          <cell r="F967">
            <v>-135</v>
          </cell>
          <cell r="G967">
            <v>-3.15</v>
          </cell>
          <cell r="H967">
            <v>504741845150</v>
          </cell>
        </row>
        <row r="968">
          <cell r="B968" t="str">
            <v>유니온커뮤니티</v>
          </cell>
          <cell r="C968" t="str">
            <v>KOSDAQ</v>
          </cell>
          <cell r="D968" t="str">
            <v>일반전기전자</v>
          </cell>
          <cell r="E968">
            <v>4730</v>
          </cell>
          <cell r="F968">
            <v>-70</v>
          </cell>
          <cell r="G968">
            <v>-1.46</v>
          </cell>
          <cell r="H968">
            <v>69431703110</v>
          </cell>
        </row>
        <row r="969">
          <cell r="B969" t="str">
            <v>유니크</v>
          </cell>
          <cell r="C969" t="str">
            <v>KOSDAQ</v>
          </cell>
          <cell r="D969" t="str">
            <v>운송장비·부품</v>
          </cell>
          <cell r="E969">
            <v>8250</v>
          </cell>
          <cell r="F969">
            <v>150</v>
          </cell>
          <cell r="G969">
            <v>1.85</v>
          </cell>
          <cell r="H969">
            <v>159395733750</v>
          </cell>
        </row>
        <row r="970">
          <cell r="B970" t="str">
            <v>유니테스트</v>
          </cell>
          <cell r="C970" t="str">
            <v>KOSDAQ</v>
          </cell>
          <cell r="D970" t="str">
            <v>반도체</v>
          </cell>
          <cell r="E970">
            <v>22650</v>
          </cell>
          <cell r="F970">
            <v>550</v>
          </cell>
          <cell r="G970">
            <v>2.4900000000000002</v>
          </cell>
          <cell r="H970">
            <v>478687953900</v>
          </cell>
        </row>
        <row r="971">
          <cell r="B971" t="str">
            <v>유니테크노</v>
          </cell>
          <cell r="C971" t="str">
            <v>KOSDAQ</v>
          </cell>
          <cell r="D971" t="str">
            <v>운송장비·부품</v>
          </cell>
          <cell r="E971">
            <v>6590</v>
          </cell>
          <cell r="F971">
            <v>0</v>
          </cell>
          <cell r="G971">
            <v>0</v>
          </cell>
          <cell r="H971">
            <v>155560838100</v>
          </cell>
        </row>
        <row r="972">
          <cell r="B972" t="str">
            <v>유니트론텍</v>
          </cell>
          <cell r="C972" t="str">
            <v>KOSDAQ</v>
          </cell>
          <cell r="D972" t="str">
            <v>유통</v>
          </cell>
          <cell r="E972">
            <v>7370</v>
          </cell>
          <cell r="F972">
            <v>70</v>
          </cell>
          <cell r="G972">
            <v>0.96</v>
          </cell>
          <cell r="H972">
            <v>89012228910</v>
          </cell>
        </row>
        <row r="973">
          <cell r="B973" t="str">
            <v>유라테크</v>
          </cell>
          <cell r="C973" t="str">
            <v>KOSDAQ</v>
          </cell>
          <cell r="D973" t="str">
            <v>일반전기전자</v>
          </cell>
          <cell r="E973">
            <v>11350</v>
          </cell>
          <cell r="F973">
            <v>100</v>
          </cell>
          <cell r="G973">
            <v>0.89</v>
          </cell>
          <cell r="H973">
            <v>130752000000</v>
          </cell>
        </row>
        <row r="974">
          <cell r="B974" t="str">
            <v>유바이오로직스</v>
          </cell>
          <cell r="C974" t="str">
            <v>KOSDAQ</v>
          </cell>
          <cell r="D974" t="str">
            <v>제약</v>
          </cell>
          <cell r="E974">
            <v>22050</v>
          </cell>
          <cell r="F974">
            <v>1600</v>
          </cell>
          <cell r="G974">
            <v>7.82</v>
          </cell>
          <cell r="H974">
            <v>771297798600</v>
          </cell>
        </row>
        <row r="975">
          <cell r="B975" t="str">
            <v>유비벨록스</v>
          </cell>
          <cell r="C975" t="str">
            <v>KOSDAQ</v>
          </cell>
          <cell r="D975" t="str">
            <v>소프트웨어</v>
          </cell>
          <cell r="E975">
            <v>12000</v>
          </cell>
          <cell r="F975">
            <v>-50</v>
          </cell>
          <cell r="G975">
            <v>-0.41</v>
          </cell>
          <cell r="H975">
            <v>85388364000</v>
          </cell>
        </row>
        <row r="976">
          <cell r="B976" t="str">
            <v>유비케어</v>
          </cell>
          <cell r="C976" t="str">
            <v>KOSDAQ</v>
          </cell>
          <cell r="D976" t="str">
            <v>소프트웨어</v>
          </cell>
          <cell r="E976">
            <v>7950</v>
          </cell>
          <cell r="F976">
            <v>150</v>
          </cell>
          <cell r="G976">
            <v>1.92</v>
          </cell>
          <cell r="H976">
            <v>414967255050</v>
          </cell>
        </row>
        <row r="977">
          <cell r="B977" t="str">
            <v>유비쿼스</v>
          </cell>
          <cell r="C977" t="str">
            <v>KOSDAQ</v>
          </cell>
          <cell r="D977" t="str">
            <v>통신장비</v>
          </cell>
          <cell r="E977">
            <v>22050</v>
          </cell>
          <cell r="F977">
            <v>150</v>
          </cell>
          <cell r="G977">
            <v>0.68</v>
          </cell>
          <cell r="H977">
            <v>225917817300</v>
          </cell>
        </row>
        <row r="978">
          <cell r="B978" t="str">
            <v>유비쿼스홀딩스</v>
          </cell>
          <cell r="C978" t="str">
            <v>KOSDAQ</v>
          </cell>
          <cell r="D978" t="str">
            <v>일반전기전자</v>
          </cell>
          <cell r="E978">
            <v>21750</v>
          </cell>
          <cell r="F978">
            <v>0</v>
          </cell>
          <cell r="G978">
            <v>0</v>
          </cell>
          <cell r="H978">
            <v>406651659000</v>
          </cell>
        </row>
        <row r="979">
          <cell r="B979" t="str">
            <v>유성티엔에스</v>
          </cell>
          <cell r="C979" t="str">
            <v>KOSDAQ</v>
          </cell>
          <cell r="D979" t="str">
            <v>운송</v>
          </cell>
          <cell r="E979">
            <v>3530</v>
          </cell>
          <cell r="F979">
            <v>-50</v>
          </cell>
          <cell r="G979">
            <v>-1.4</v>
          </cell>
          <cell r="H979">
            <v>96063937400</v>
          </cell>
        </row>
        <row r="980">
          <cell r="B980" t="str">
            <v>유신</v>
          </cell>
          <cell r="C980" t="str">
            <v>KOSDAQ</v>
          </cell>
          <cell r="D980" t="str">
            <v>기타서비스</v>
          </cell>
          <cell r="E980">
            <v>19700</v>
          </cell>
          <cell r="F980">
            <v>400</v>
          </cell>
          <cell r="G980">
            <v>2.0699999999999998</v>
          </cell>
          <cell r="H980">
            <v>59100000000</v>
          </cell>
        </row>
        <row r="981">
          <cell r="B981" t="str">
            <v>유아이디</v>
          </cell>
          <cell r="C981" t="str">
            <v>KOSDAQ</v>
          </cell>
          <cell r="D981" t="str">
            <v>IT부품</v>
          </cell>
          <cell r="E981">
            <v>1055</v>
          </cell>
          <cell r="F981">
            <v>0</v>
          </cell>
          <cell r="G981">
            <v>0</v>
          </cell>
          <cell r="H981">
            <v>12541620560</v>
          </cell>
        </row>
        <row r="982">
          <cell r="B982" t="str">
            <v>유아이엘</v>
          </cell>
          <cell r="C982" t="str">
            <v>KOSDAQ</v>
          </cell>
          <cell r="D982" t="str">
            <v>IT부품</v>
          </cell>
          <cell r="E982">
            <v>4220</v>
          </cell>
          <cell r="F982">
            <v>-30</v>
          </cell>
          <cell r="G982">
            <v>-0.71</v>
          </cell>
          <cell r="H982">
            <v>91932429920</v>
          </cell>
        </row>
        <row r="983">
          <cell r="B983" t="str">
            <v>유안타제4호스팩</v>
          </cell>
          <cell r="C983" t="str">
            <v>KOSDAQ</v>
          </cell>
          <cell r="D983" t="str">
            <v>금융</v>
          </cell>
          <cell r="E983">
            <v>2140</v>
          </cell>
          <cell r="F983">
            <v>20</v>
          </cell>
          <cell r="G983">
            <v>0.94</v>
          </cell>
          <cell r="H983">
            <v>9951000000</v>
          </cell>
        </row>
        <row r="984">
          <cell r="B984" t="str">
            <v>유안타제5호스팩</v>
          </cell>
          <cell r="C984" t="str">
            <v>KOSDAQ</v>
          </cell>
          <cell r="D984" t="str">
            <v>금융</v>
          </cell>
          <cell r="E984">
            <v>2090</v>
          </cell>
          <cell r="F984">
            <v>5</v>
          </cell>
          <cell r="G984">
            <v>0.24</v>
          </cell>
          <cell r="H984">
            <v>12393700000</v>
          </cell>
        </row>
        <row r="985">
          <cell r="B985" t="str">
            <v>유안타제6호스팩</v>
          </cell>
          <cell r="C985" t="str">
            <v>KOSDAQ</v>
          </cell>
          <cell r="D985" t="str">
            <v>금융</v>
          </cell>
          <cell r="E985">
            <v>3170</v>
          </cell>
          <cell r="F985">
            <v>-375</v>
          </cell>
          <cell r="G985">
            <v>-10.58</v>
          </cell>
          <cell r="H985">
            <v>21698650000</v>
          </cell>
        </row>
        <row r="986">
          <cell r="B986" t="str">
            <v>유안타제7호스팩</v>
          </cell>
          <cell r="C986" t="str">
            <v>KOSDAQ</v>
          </cell>
          <cell r="D986" t="str">
            <v>금융</v>
          </cell>
          <cell r="E986">
            <v>2110</v>
          </cell>
          <cell r="F986">
            <v>5</v>
          </cell>
          <cell r="G986">
            <v>0.24</v>
          </cell>
          <cell r="H986">
            <v>11605000000</v>
          </cell>
        </row>
        <row r="987">
          <cell r="B987" t="str">
            <v>유앤아이</v>
          </cell>
          <cell r="C987" t="str">
            <v>KOSDAQ</v>
          </cell>
          <cell r="D987" t="str">
            <v>의료·정밀기기</v>
          </cell>
          <cell r="E987">
            <v>4625</v>
          </cell>
          <cell r="F987">
            <v>5</v>
          </cell>
          <cell r="G987">
            <v>0.11</v>
          </cell>
          <cell r="H987">
            <v>41024152375</v>
          </cell>
        </row>
        <row r="988">
          <cell r="B988" t="str">
            <v>유에스티</v>
          </cell>
          <cell r="C988" t="str">
            <v>KOSDAQ</v>
          </cell>
          <cell r="D988" t="str">
            <v>금속</v>
          </cell>
          <cell r="E988">
            <v>6080</v>
          </cell>
          <cell r="F988">
            <v>-100</v>
          </cell>
          <cell r="G988">
            <v>-1.62</v>
          </cell>
          <cell r="H988">
            <v>144097045760</v>
          </cell>
        </row>
        <row r="989">
          <cell r="B989" t="str">
            <v>유일에너테크</v>
          </cell>
          <cell r="C989" t="str">
            <v>KOSDAQ</v>
          </cell>
          <cell r="D989" t="str">
            <v>기계·장비</v>
          </cell>
          <cell r="E989">
            <v>22150</v>
          </cell>
          <cell r="F989">
            <v>2250</v>
          </cell>
          <cell r="G989">
            <v>11.31</v>
          </cell>
          <cell r="H989">
            <v>234569474600</v>
          </cell>
        </row>
        <row r="990">
          <cell r="B990" t="str">
            <v>유진기업</v>
          </cell>
          <cell r="C990" t="str">
            <v>KOSDAQ</v>
          </cell>
          <cell r="D990" t="str">
            <v>비금속</v>
          </cell>
          <cell r="E990">
            <v>5650</v>
          </cell>
          <cell r="F990">
            <v>-70</v>
          </cell>
          <cell r="G990">
            <v>-1.22</v>
          </cell>
          <cell r="H990">
            <v>436806375950</v>
          </cell>
        </row>
        <row r="991">
          <cell r="B991" t="str">
            <v>유진로봇</v>
          </cell>
          <cell r="C991" t="str">
            <v>KOSDAQ</v>
          </cell>
          <cell r="D991" t="str">
            <v>기계·장비</v>
          </cell>
          <cell r="E991">
            <v>4115</v>
          </cell>
          <cell r="F991">
            <v>45</v>
          </cell>
          <cell r="G991">
            <v>1.1100000000000001</v>
          </cell>
          <cell r="H991">
            <v>154362505480</v>
          </cell>
        </row>
        <row r="992">
          <cell r="B992" t="str">
            <v>유진스팩4호</v>
          </cell>
          <cell r="C992" t="str">
            <v>KOSDAQ</v>
          </cell>
          <cell r="D992" t="str">
            <v>금융</v>
          </cell>
          <cell r="E992">
            <v>2135</v>
          </cell>
          <cell r="F992">
            <v>5</v>
          </cell>
          <cell r="G992">
            <v>0.23</v>
          </cell>
          <cell r="H992">
            <v>7451150000</v>
          </cell>
        </row>
        <row r="993">
          <cell r="B993" t="str">
            <v>유진스팩5호</v>
          </cell>
          <cell r="C993" t="str">
            <v>KOSDAQ</v>
          </cell>
          <cell r="D993" t="str">
            <v>금융</v>
          </cell>
          <cell r="E993">
            <v>2110</v>
          </cell>
          <cell r="F993">
            <v>0</v>
          </cell>
          <cell r="G993">
            <v>0</v>
          </cell>
          <cell r="H993">
            <v>8461100000</v>
          </cell>
        </row>
        <row r="994">
          <cell r="B994" t="str">
            <v>유진테크</v>
          </cell>
          <cell r="C994" t="str">
            <v>KOSDAQ</v>
          </cell>
          <cell r="D994" t="str">
            <v>반도체</v>
          </cell>
          <cell r="E994">
            <v>46800</v>
          </cell>
          <cell r="F994">
            <v>2250</v>
          </cell>
          <cell r="G994">
            <v>5.05</v>
          </cell>
          <cell r="H994">
            <v>1072470765600</v>
          </cell>
        </row>
        <row r="995">
          <cell r="B995" t="str">
            <v>유테크</v>
          </cell>
          <cell r="C995" t="str">
            <v>KOSDAQ</v>
          </cell>
          <cell r="D995" t="str">
            <v>IT부품</v>
          </cell>
          <cell r="E995">
            <v>1730</v>
          </cell>
          <cell r="F995">
            <v>0</v>
          </cell>
          <cell r="G995">
            <v>0</v>
          </cell>
          <cell r="H995">
            <v>60240302320</v>
          </cell>
        </row>
        <row r="996">
          <cell r="B996" t="str">
            <v>유티아이</v>
          </cell>
          <cell r="C996" t="str">
            <v>KOSDAQ</v>
          </cell>
          <cell r="D996" t="str">
            <v>IT부품</v>
          </cell>
          <cell r="E996">
            <v>20500</v>
          </cell>
          <cell r="F996">
            <v>0</v>
          </cell>
          <cell r="G996">
            <v>0</v>
          </cell>
          <cell r="H996">
            <v>332241347500</v>
          </cell>
        </row>
        <row r="997">
          <cell r="B997" t="str">
            <v>유틸렉스</v>
          </cell>
          <cell r="C997" t="str">
            <v>KOSDAQ</v>
          </cell>
          <cell r="D997" t="str">
            <v>제약</v>
          </cell>
          <cell r="E997">
            <v>40550</v>
          </cell>
          <cell r="F997">
            <v>1000</v>
          </cell>
          <cell r="G997">
            <v>2.5299999999999998</v>
          </cell>
          <cell r="H997">
            <v>614620202250</v>
          </cell>
        </row>
        <row r="998">
          <cell r="B998" t="str">
            <v>육일씨엔에쓰</v>
          </cell>
          <cell r="C998" t="str">
            <v>KOSDAQ</v>
          </cell>
          <cell r="D998" t="str">
            <v>IT부품</v>
          </cell>
          <cell r="E998">
            <v>3410</v>
          </cell>
          <cell r="F998">
            <v>230</v>
          </cell>
          <cell r="G998">
            <v>7.23</v>
          </cell>
          <cell r="H998">
            <v>31927905020</v>
          </cell>
        </row>
        <row r="999">
          <cell r="B999" t="str">
            <v>율호</v>
          </cell>
          <cell r="C999" t="str">
            <v>KOSDAQ</v>
          </cell>
          <cell r="D999" t="str">
            <v>소프트웨어</v>
          </cell>
          <cell r="E999">
            <v>2510</v>
          </cell>
          <cell r="F999">
            <v>30</v>
          </cell>
          <cell r="G999">
            <v>1.21</v>
          </cell>
          <cell r="H999">
            <v>92059089280</v>
          </cell>
        </row>
        <row r="1000">
          <cell r="B1000" t="str">
            <v>이건홀딩스</v>
          </cell>
          <cell r="C1000" t="str">
            <v>KOSDAQ</v>
          </cell>
          <cell r="D1000" t="str">
            <v>종이·목재</v>
          </cell>
          <cell r="E1000">
            <v>3535</v>
          </cell>
          <cell r="F1000">
            <v>-35</v>
          </cell>
          <cell r="G1000">
            <v>-0.98</v>
          </cell>
          <cell r="H1000">
            <v>79836946315</v>
          </cell>
        </row>
        <row r="1001">
          <cell r="B1001" t="str">
            <v>이그잭스</v>
          </cell>
          <cell r="C1001" t="str">
            <v>KOSDAQ</v>
          </cell>
          <cell r="D1001" t="str">
            <v>IT부품</v>
          </cell>
          <cell r="E1001">
            <v>1630</v>
          </cell>
          <cell r="F1001">
            <v>5</v>
          </cell>
          <cell r="G1001">
            <v>0.31</v>
          </cell>
          <cell r="H1001">
            <v>126422526160</v>
          </cell>
        </row>
        <row r="1002">
          <cell r="B1002" t="str">
            <v>이글루시큐리티</v>
          </cell>
          <cell r="C1002" t="str">
            <v>KOSDAQ</v>
          </cell>
          <cell r="D1002" t="str">
            <v>소프트웨어</v>
          </cell>
          <cell r="E1002">
            <v>6660</v>
          </cell>
          <cell r="F1002">
            <v>300</v>
          </cell>
          <cell r="G1002">
            <v>4.72</v>
          </cell>
          <cell r="H1002">
            <v>73234152540</v>
          </cell>
        </row>
        <row r="1003">
          <cell r="B1003" t="str">
            <v>이글벳</v>
          </cell>
          <cell r="C1003" t="str">
            <v>KOSDAQ</v>
          </cell>
          <cell r="D1003" t="str">
            <v>유통</v>
          </cell>
          <cell r="E1003">
            <v>8080</v>
          </cell>
          <cell r="F1003">
            <v>70</v>
          </cell>
          <cell r="G1003">
            <v>0.87</v>
          </cell>
          <cell r="H1003">
            <v>102146414640</v>
          </cell>
        </row>
        <row r="1004">
          <cell r="B1004" t="str">
            <v>이노메트리</v>
          </cell>
          <cell r="C1004" t="str">
            <v>KOSDAQ</v>
          </cell>
          <cell r="D1004" t="str">
            <v>기계·장비</v>
          </cell>
          <cell r="E1004">
            <v>19150</v>
          </cell>
          <cell r="F1004">
            <v>400</v>
          </cell>
          <cell r="G1004">
            <v>2.13</v>
          </cell>
          <cell r="H1004">
            <v>187182364400</v>
          </cell>
        </row>
        <row r="1005">
          <cell r="B1005" t="str">
            <v>이노와이어리스</v>
          </cell>
          <cell r="C1005" t="str">
            <v>KOSDAQ</v>
          </cell>
          <cell r="D1005" t="str">
            <v>통신장비</v>
          </cell>
          <cell r="E1005">
            <v>49800</v>
          </cell>
          <cell r="F1005">
            <v>-600</v>
          </cell>
          <cell r="G1005">
            <v>-1.19</v>
          </cell>
          <cell r="H1005">
            <v>335529691200</v>
          </cell>
        </row>
        <row r="1006">
          <cell r="B1006" t="str">
            <v>이노와이즈</v>
          </cell>
          <cell r="C1006" t="str">
            <v>KOSDAQ</v>
          </cell>
          <cell r="D1006" t="str">
            <v>기계·장비</v>
          </cell>
          <cell r="E1006">
            <v>1405</v>
          </cell>
          <cell r="F1006">
            <v>0</v>
          </cell>
          <cell r="G1006">
            <v>0</v>
          </cell>
          <cell r="H1006">
            <v>43288294470</v>
          </cell>
        </row>
        <row r="1007">
          <cell r="B1007" t="str">
            <v>이노인스트루먼트</v>
          </cell>
          <cell r="C1007" t="str">
            <v>KOSDAQ</v>
          </cell>
          <cell r="D1007" t="str">
            <v>통신장비</v>
          </cell>
          <cell r="E1007">
            <v>2275</v>
          </cell>
          <cell r="F1007">
            <v>30</v>
          </cell>
          <cell r="G1007">
            <v>1.34</v>
          </cell>
          <cell r="H1007">
            <v>91644163975</v>
          </cell>
        </row>
        <row r="1008">
          <cell r="B1008" t="str">
            <v>이노테라피</v>
          </cell>
          <cell r="C1008" t="str">
            <v>KOSDAQ</v>
          </cell>
          <cell r="D1008" t="str">
            <v>제약</v>
          </cell>
          <cell r="E1008">
            <v>16500</v>
          </cell>
          <cell r="F1008">
            <v>-250</v>
          </cell>
          <cell r="G1008">
            <v>-1.49</v>
          </cell>
          <cell r="H1008">
            <v>83229036000</v>
          </cell>
        </row>
        <row r="1009">
          <cell r="B1009" t="str">
            <v>이녹스</v>
          </cell>
          <cell r="C1009" t="str">
            <v>KOSDAQ</v>
          </cell>
          <cell r="D1009" t="str">
            <v>운송장비·부품</v>
          </cell>
          <cell r="E1009">
            <v>12150</v>
          </cell>
          <cell r="F1009">
            <v>-150</v>
          </cell>
          <cell r="G1009">
            <v>-1.22</v>
          </cell>
          <cell r="H1009">
            <v>113612754600</v>
          </cell>
        </row>
        <row r="1010">
          <cell r="B1010" t="str">
            <v>이녹스첨단소재</v>
          </cell>
          <cell r="C1010" t="str">
            <v>KOSDAQ</v>
          </cell>
          <cell r="D1010" t="str">
            <v>IT부품</v>
          </cell>
          <cell r="E1010">
            <v>55900</v>
          </cell>
          <cell r="F1010">
            <v>0</v>
          </cell>
          <cell r="G1010">
            <v>0</v>
          </cell>
          <cell r="H1010">
            <v>531189358700</v>
          </cell>
        </row>
        <row r="1011">
          <cell r="B1011" t="str">
            <v>이니텍</v>
          </cell>
          <cell r="C1011" t="str">
            <v>KOSDAQ</v>
          </cell>
          <cell r="D1011" t="str">
            <v>소프트웨어</v>
          </cell>
          <cell r="E1011">
            <v>5210</v>
          </cell>
          <cell r="F1011">
            <v>140</v>
          </cell>
          <cell r="G1011">
            <v>2.76</v>
          </cell>
          <cell r="H1011">
            <v>103110672360</v>
          </cell>
        </row>
        <row r="1012">
          <cell r="B1012" t="str">
            <v>이더블유케이</v>
          </cell>
          <cell r="C1012" t="str">
            <v>KOSDAQ</v>
          </cell>
          <cell r="D1012" t="str">
            <v>금속</v>
          </cell>
          <cell r="E1012">
            <v>7650</v>
          </cell>
          <cell r="F1012">
            <v>80</v>
          </cell>
          <cell r="G1012">
            <v>1.06</v>
          </cell>
          <cell r="H1012">
            <v>110730116250</v>
          </cell>
        </row>
        <row r="1013">
          <cell r="B1013" t="str">
            <v>이디티</v>
          </cell>
          <cell r="C1013" t="str">
            <v>KOSDAQ</v>
          </cell>
          <cell r="D1013" t="str">
            <v>의료·정밀기기</v>
          </cell>
          <cell r="E1013">
            <v>863</v>
          </cell>
          <cell r="F1013">
            <v>134</v>
          </cell>
          <cell r="G1013">
            <v>18.38</v>
          </cell>
          <cell r="H1013">
            <v>52290635374</v>
          </cell>
        </row>
        <row r="1014">
          <cell r="B1014" t="str">
            <v>이라이콤</v>
          </cell>
          <cell r="C1014" t="str">
            <v>KOSDAQ</v>
          </cell>
          <cell r="D1014" t="str">
            <v>IT부품</v>
          </cell>
          <cell r="E1014">
            <v>11900</v>
          </cell>
          <cell r="F1014">
            <v>-50</v>
          </cell>
          <cell r="G1014">
            <v>-0.42</v>
          </cell>
          <cell r="H1014">
            <v>145045887000</v>
          </cell>
        </row>
        <row r="1015">
          <cell r="B1015" t="str">
            <v>이랜시스</v>
          </cell>
          <cell r="C1015" t="str">
            <v>KOSDAQ</v>
          </cell>
          <cell r="D1015" t="str">
            <v>일반전기전자</v>
          </cell>
          <cell r="E1015">
            <v>2430</v>
          </cell>
          <cell r="F1015">
            <v>20</v>
          </cell>
          <cell r="G1015">
            <v>0.83</v>
          </cell>
          <cell r="H1015">
            <v>69866903160</v>
          </cell>
        </row>
        <row r="1016">
          <cell r="B1016" t="str">
            <v>이랜텍</v>
          </cell>
          <cell r="C1016" t="str">
            <v>KOSDAQ</v>
          </cell>
          <cell r="D1016" t="str">
            <v>IT부품</v>
          </cell>
          <cell r="E1016">
            <v>7770</v>
          </cell>
          <cell r="F1016">
            <v>-70</v>
          </cell>
          <cell r="G1016">
            <v>-0.89</v>
          </cell>
          <cell r="H1016">
            <v>196512701700</v>
          </cell>
        </row>
        <row r="1017">
          <cell r="B1017" t="str">
            <v>이루다</v>
          </cell>
          <cell r="C1017" t="str">
            <v>KOSDAQ</v>
          </cell>
          <cell r="D1017" t="str">
            <v>의료·정밀기기</v>
          </cell>
          <cell r="E1017">
            <v>11000</v>
          </cell>
          <cell r="F1017">
            <v>150</v>
          </cell>
          <cell r="G1017">
            <v>1.38</v>
          </cell>
          <cell r="H1017">
            <v>85740160000</v>
          </cell>
        </row>
        <row r="1018">
          <cell r="B1018" t="str">
            <v>이루온</v>
          </cell>
          <cell r="C1018" t="str">
            <v>KOSDAQ</v>
          </cell>
          <cell r="D1018" t="str">
            <v>소프트웨어</v>
          </cell>
          <cell r="E1018">
            <v>1655</v>
          </cell>
          <cell r="F1018">
            <v>20</v>
          </cell>
          <cell r="G1018">
            <v>1.22</v>
          </cell>
          <cell r="H1018">
            <v>45140158100</v>
          </cell>
        </row>
        <row r="1019">
          <cell r="B1019" t="str">
            <v>이미지스</v>
          </cell>
          <cell r="C1019" t="str">
            <v>KOSDAQ</v>
          </cell>
          <cell r="D1019" t="str">
            <v>반도체</v>
          </cell>
          <cell r="E1019">
            <v>2250</v>
          </cell>
          <cell r="F1019">
            <v>0</v>
          </cell>
          <cell r="G1019">
            <v>0</v>
          </cell>
          <cell r="H1019">
            <v>17255538000</v>
          </cell>
        </row>
        <row r="1020">
          <cell r="B1020" t="str">
            <v>이베스트스팩5호</v>
          </cell>
          <cell r="C1020" t="str">
            <v>KOSDAQ</v>
          </cell>
          <cell r="D1020" t="str">
            <v>금융</v>
          </cell>
          <cell r="E1020">
            <v>2065</v>
          </cell>
          <cell r="F1020">
            <v>0</v>
          </cell>
          <cell r="G1020">
            <v>0</v>
          </cell>
          <cell r="H1020">
            <v>7475300000</v>
          </cell>
        </row>
        <row r="1021">
          <cell r="B1021" t="str">
            <v>이베스트이안스팩1호</v>
          </cell>
          <cell r="C1021" t="str">
            <v>KOSDAQ</v>
          </cell>
          <cell r="D1021" t="str">
            <v>금융</v>
          </cell>
          <cell r="E1021">
            <v>2080</v>
          </cell>
          <cell r="F1021">
            <v>5</v>
          </cell>
          <cell r="G1021">
            <v>0.24</v>
          </cell>
          <cell r="H1021">
            <v>6656000000</v>
          </cell>
        </row>
        <row r="1022">
          <cell r="B1022" t="str">
            <v>이베스트투자증권</v>
          </cell>
          <cell r="C1022" t="str">
            <v>KOSDAQ</v>
          </cell>
          <cell r="D1022" t="str">
            <v>금융</v>
          </cell>
          <cell r="E1022">
            <v>7380</v>
          </cell>
          <cell r="F1022">
            <v>90</v>
          </cell>
          <cell r="G1022">
            <v>1.23</v>
          </cell>
          <cell r="H1022">
            <v>409451182200</v>
          </cell>
        </row>
        <row r="1023">
          <cell r="B1023" t="str">
            <v>이상네트웍스</v>
          </cell>
          <cell r="C1023" t="str">
            <v>KOSDAQ</v>
          </cell>
          <cell r="D1023" t="str">
            <v>인터넷</v>
          </cell>
          <cell r="E1023">
            <v>7500</v>
          </cell>
          <cell r="F1023">
            <v>-120</v>
          </cell>
          <cell r="G1023">
            <v>-1.57</v>
          </cell>
          <cell r="H1023">
            <v>67612500000</v>
          </cell>
        </row>
        <row r="1024">
          <cell r="B1024" t="str">
            <v>이수앱지스</v>
          </cell>
          <cell r="C1024" t="str">
            <v>KOSDAQ</v>
          </cell>
          <cell r="D1024" t="str">
            <v>제약</v>
          </cell>
          <cell r="E1024">
            <v>13800</v>
          </cell>
          <cell r="F1024">
            <v>-650</v>
          </cell>
          <cell r="G1024">
            <v>-4.5</v>
          </cell>
          <cell r="H1024">
            <v>439822463400</v>
          </cell>
        </row>
        <row r="1025">
          <cell r="B1025" t="str">
            <v>이스트소프트</v>
          </cell>
          <cell r="C1025" t="str">
            <v>KOSDAQ</v>
          </cell>
          <cell r="D1025" t="str">
            <v>디지털컨텐츠</v>
          </cell>
          <cell r="E1025">
            <v>10800</v>
          </cell>
          <cell r="F1025">
            <v>350</v>
          </cell>
          <cell r="G1025">
            <v>3.35</v>
          </cell>
          <cell r="H1025">
            <v>106913520000</v>
          </cell>
        </row>
        <row r="1026">
          <cell r="B1026" t="str">
            <v>이스트아시아홀딩스</v>
          </cell>
          <cell r="C1026" t="str">
            <v>KOSDAQ</v>
          </cell>
          <cell r="D1026" t="str">
            <v>금융</v>
          </cell>
          <cell r="E1026">
            <v>200</v>
          </cell>
          <cell r="F1026">
            <v>3</v>
          </cell>
          <cell r="G1026">
            <v>1.52</v>
          </cell>
          <cell r="H1026">
            <v>27327507200</v>
          </cell>
        </row>
        <row r="1027">
          <cell r="B1027" t="str">
            <v>이씨에스</v>
          </cell>
          <cell r="C1027" t="str">
            <v>KOSDAQ</v>
          </cell>
          <cell r="D1027" t="str">
            <v>정보기기</v>
          </cell>
          <cell r="E1027">
            <v>7230</v>
          </cell>
          <cell r="F1027">
            <v>80</v>
          </cell>
          <cell r="G1027">
            <v>1.1200000000000001</v>
          </cell>
          <cell r="H1027">
            <v>88885620000</v>
          </cell>
        </row>
        <row r="1028">
          <cell r="B1028" t="str">
            <v>이에스에이</v>
          </cell>
          <cell r="C1028" t="str">
            <v>KOSDAQ</v>
          </cell>
          <cell r="D1028" t="str">
            <v>오락·문화</v>
          </cell>
          <cell r="E1028">
            <v>8850</v>
          </cell>
          <cell r="F1028">
            <v>0</v>
          </cell>
          <cell r="G1028">
            <v>0</v>
          </cell>
          <cell r="H1028">
            <v>13511436600</v>
          </cell>
        </row>
        <row r="1029">
          <cell r="B1029" t="str">
            <v>이엑스티</v>
          </cell>
          <cell r="C1029" t="str">
            <v>KOSDAQ</v>
          </cell>
          <cell r="D1029" t="str">
            <v>건설</v>
          </cell>
          <cell r="E1029">
            <v>2255</v>
          </cell>
          <cell r="F1029">
            <v>40</v>
          </cell>
          <cell r="G1029">
            <v>1.81</v>
          </cell>
          <cell r="H1029">
            <v>122524304265</v>
          </cell>
        </row>
        <row r="1030">
          <cell r="B1030" t="str">
            <v>이엔드디</v>
          </cell>
          <cell r="C1030" t="str">
            <v>KOSDAQ</v>
          </cell>
          <cell r="D1030" t="str">
            <v>화학</v>
          </cell>
          <cell r="E1030">
            <v>32050</v>
          </cell>
          <cell r="F1030">
            <v>1750</v>
          </cell>
          <cell r="G1030">
            <v>5.78</v>
          </cell>
          <cell r="H1030">
            <v>330768275150</v>
          </cell>
        </row>
        <row r="1031">
          <cell r="B1031" t="str">
            <v>이엔에프테크놀로지</v>
          </cell>
          <cell r="C1031" t="str">
            <v>KOSDAQ</v>
          </cell>
          <cell r="D1031" t="str">
            <v>화학</v>
          </cell>
          <cell r="E1031">
            <v>41900</v>
          </cell>
          <cell r="F1031">
            <v>2250</v>
          </cell>
          <cell r="G1031">
            <v>5.67</v>
          </cell>
          <cell r="H1031">
            <v>598660328400</v>
          </cell>
        </row>
        <row r="1032">
          <cell r="B1032" t="str">
            <v>이엔코퍼레이션</v>
          </cell>
          <cell r="C1032" t="str">
            <v>KOSDAQ</v>
          </cell>
          <cell r="D1032" t="str">
            <v>디지털컨텐츠</v>
          </cell>
          <cell r="E1032">
            <v>11450</v>
          </cell>
          <cell r="F1032">
            <v>-150</v>
          </cell>
          <cell r="G1032">
            <v>-1.29</v>
          </cell>
          <cell r="H1032">
            <v>205639927550</v>
          </cell>
        </row>
        <row r="1033">
          <cell r="B1033" t="str">
            <v>이엘피</v>
          </cell>
          <cell r="C1033" t="str">
            <v>KOSDAQ</v>
          </cell>
          <cell r="D1033" t="str">
            <v>반도체</v>
          </cell>
          <cell r="E1033">
            <v>7010</v>
          </cell>
          <cell r="F1033">
            <v>80</v>
          </cell>
          <cell r="G1033">
            <v>1.1499999999999999</v>
          </cell>
          <cell r="H1033">
            <v>34422605000</v>
          </cell>
        </row>
        <row r="1034">
          <cell r="B1034" t="str">
            <v>이엠네트웍스</v>
          </cell>
          <cell r="C1034" t="str">
            <v>KOSDAQ</v>
          </cell>
          <cell r="D1034" t="str">
            <v>반도체</v>
          </cell>
          <cell r="E1034">
            <v>8160</v>
          </cell>
          <cell r="F1034">
            <v>0</v>
          </cell>
          <cell r="G1034">
            <v>0</v>
          </cell>
          <cell r="H1034">
            <v>26570510400</v>
          </cell>
        </row>
        <row r="1035">
          <cell r="B1035" t="str">
            <v>이엠넷</v>
          </cell>
          <cell r="C1035" t="str">
            <v>KOSDAQ</v>
          </cell>
          <cell r="D1035" t="str">
            <v>기타서비스</v>
          </cell>
          <cell r="E1035">
            <v>5070</v>
          </cell>
          <cell r="F1035">
            <v>20</v>
          </cell>
          <cell r="G1035">
            <v>0.4</v>
          </cell>
          <cell r="H1035">
            <v>112939715460</v>
          </cell>
        </row>
        <row r="1036">
          <cell r="B1036" t="str">
            <v>이엠앤아이</v>
          </cell>
          <cell r="C1036" t="str">
            <v>KOSDAQ</v>
          </cell>
          <cell r="D1036" t="str">
            <v>IT부품</v>
          </cell>
          <cell r="E1036">
            <v>1585</v>
          </cell>
          <cell r="F1036">
            <v>0</v>
          </cell>
          <cell r="G1036">
            <v>0</v>
          </cell>
          <cell r="H1036">
            <v>35542856275</v>
          </cell>
        </row>
        <row r="1037">
          <cell r="B1037" t="str">
            <v>이엠코리아</v>
          </cell>
          <cell r="C1037" t="str">
            <v>KOSDAQ</v>
          </cell>
          <cell r="D1037" t="str">
            <v>기계·장비</v>
          </cell>
          <cell r="E1037">
            <v>5390</v>
          </cell>
          <cell r="F1037">
            <v>30</v>
          </cell>
          <cell r="G1037">
            <v>0.56000000000000005</v>
          </cell>
          <cell r="H1037">
            <v>215753749750</v>
          </cell>
        </row>
        <row r="1038">
          <cell r="B1038" t="str">
            <v>이엠텍</v>
          </cell>
          <cell r="C1038" t="str">
            <v>KOSDAQ</v>
          </cell>
          <cell r="D1038" t="str">
            <v>IT부품</v>
          </cell>
          <cell r="E1038">
            <v>18400</v>
          </cell>
          <cell r="F1038">
            <v>1050</v>
          </cell>
          <cell r="G1038">
            <v>6.05</v>
          </cell>
          <cell r="H1038">
            <v>295521222400</v>
          </cell>
        </row>
        <row r="1039">
          <cell r="B1039" t="str">
            <v>이오테크닉스</v>
          </cell>
          <cell r="C1039" t="str">
            <v>KOSDAQ</v>
          </cell>
          <cell r="D1039" t="str">
            <v>반도체</v>
          </cell>
          <cell r="E1039">
            <v>126300</v>
          </cell>
          <cell r="F1039">
            <v>7700</v>
          </cell>
          <cell r="G1039">
            <v>6.49</v>
          </cell>
          <cell r="H1039">
            <v>1555959165000</v>
          </cell>
        </row>
        <row r="1040">
          <cell r="B1040" t="str">
            <v>이오플로우</v>
          </cell>
          <cell r="C1040" t="str">
            <v>KOSDAQ</v>
          </cell>
          <cell r="D1040" t="str">
            <v>의료·정밀기기</v>
          </cell>
          <cell r="E1040">
            <v>64200</v>
          </cell>
          <cell r="F1040">
            <v>-400</v>
          </cell>
          <cell r="G1040">
            <v>-0.62</v>
          </cell>
          <cell r="H1040">
            <v>731649650400</v>
          </cell>
        </row>
        <row r="1041">
          <cell r="B1041" t="str">
            <v>이원컴포텍</v>
          </cell>
          <cell r="C1041" t="str">
            <v>KOSDAQ</v>
          </cell>
          <cell r="D1041" t="str">
            <v>운송장비·부품</v>
          </cell>
          <cell r="E1041">
            <v>7900</v>
          </cell>
          <cell r="F1041">
            <v>100</v>
          </cell>
          <cell r="G1041">
            <v>1.28</v>
          </cell>
          <cell r="H1041">
            <v>178826809500</v>
          </cell>
        </row>
        <row r="1042">
          <cell r="B1042" t="str">
            <v>이즈미디어</v>
          </cell>
          <cell r="C1042" t="str">
            <v>KOSDAQ</v>
          </cell>
          <cell r="D1042" t="str">
            <v>의료·정밀기기</v>
          </cell>
          <cell r="E1042">
            <v>19400</v>
          </cell>
          <cell r="F1042">
            <v>-1800</v>
          </cell>
          <cell r="G1042">
            <v>-8.49</v>
          </cell>
          <cell r="H1042">
            <v>137838940000</v>
          </cell>
        </row>
        <row r="1043">
          <cell r="B1043" t="str">
            <v>이지바이오</v>
          </cell>
          <cell r="C1043" t="str">
            <v>KOSDAQ</v>
          </cell>
          <cell r="D1043" t="str">
            <v>음식료·담배</v>
          </cell>
          <cell r="E1043">
            <v>6970</v>
          </cell>
          <cell r="F1043">
            <v>-100</v>
          </cell>
          <cell r="G1043">
            <v>-1.41</v>
          </cell>
          <cell r="H1043">
            <v>238316288400</v>
          </cell>
        </row>
        <row r="1044">
          <cell r="B1044" t="str">
            <v>이지웰</v>
          </cell>
          <cell r="C1044" t="str">
            <v>KOSDAQ</v>
          </cell>
          <cell r="D1044" t="str">
            <v>기타서비스</v>
          </cell>
          <cell r="E1044">
            <v>9740</v>
          </cell>
          <cell r="F1044">
            <v>580</v>
          </cell>
          <cell r="G1044">
            <v>6.33</v>
          </cell>
          <cell r="H1044">
            <v>231289556140</v>
          </cell>
        </row>
        <row r="1045">
          <cell r="B1045" t="str">
            <v>이지케어텍</v>
          </cell>
          <cell r="C1045" t="str">
            <v>KOSDAQ</v>
          </cell>
          <cell r="D1045" t="str">
            <v>소프트웨어</v>
          </cell>
          <cell r="E1045">
            <v>18400</v>
          </cell>
          <cell r="F1045">
            <v>350</v>
          </cell>
          <cell r="G1045">
            <v>1.94</v>
          </cell>
          <cell r="H1045">
            <v>117502400000</v>
          </cell>
        </row>
        <row r="1046">
          <cell r="B1046" t="str">
            <v>이지홀딩스</v>
          </cell>
          <cell r="C1046" t="str">
            <v>KOSDAQ</v>
          </cell>
          <cell r="D1046" t="str">
            <v>음식료·담배</v>
          </cell>
          <cell r="E1046">
            <v>4620</v>
          </cell>
          <cell r="F1046">
            <v>5</v>
          </cell>
          <cell r="G1046">
            <v>0.11</v>
          </cell>
          <cell r="H1046">
            <v>257059678260</v>
          </cell>
        </row>
        <row r="1047">
          <cell r="B1047" t="str">
            <v>이큐셀</v>
          </cell>
          <cell r="C1047" t="str">
            <v>KOSDAQ</v>
          </cell>
          <cell r="D1047" t="str">
            <v>기계·장비</v>
          </cell>
          <cell r="E1047">
            <v>310</v>
          </cell>
          <cell r="F1047">
            <v>0</v>
          </cell>
          <cell r="G1047">
            <v>0</v>
          </cell>
          <cell r="H1047">
            <v>18642222930</v>
          </cell>
        </row>
        <row r="1048">
          <cell r="B1048" t="str">
            <v>이크레더블</v>
          </cell>
          <cell r="C1048" t="str">
            <v>KOSDAQ</v>
          </cell>
          <cell r="D1048" t="str">
            <v>기타서비스</v>
          </cell>
          <cell r="E1048">
            <v>22250</v>
          </cell>
          <cell r="F1048">
            <v>200</v>
          </cell>
          <cell r="G1048">
            <v>0.91</v>
          </cell>
          <cell r="H1048">
            <v>267970100000</v>
          </cell>
        </row>
        <row r="1049">
          <cell r="B1049" t="str">
            <v>이트론</v>
          </cell>
          <cell r="C1049" t="str">
            <v>KOSDAQ</v>
          </cell>
          <cell r="D1049" t="str">
            <v>정보기기</v>
          </cell>
          <cell r="E1049">
            <v>677</v>
          </cell>
          <cell r="F1049">
            <v>-15</v>
          </cell>
          <cell r="G1049">
            <v>-2.17</v>
          </cell>
          <cell r="H1049">
            <v>355153352396</v>
          </cell>
        </row>
        <row r="1050">
          <cell r="B1050" t="str">
            <v>이퓨쳐</v>
          </cell>
          <cell r="C1050" t="str">
            <v>KOSDAQ</v>
          </cell>
          <cell r="D1050" t="str">
            <v>출판·매체복제</v>
          </cell>
          <cell r="E1050">
            <v>9680</v>
          </cell>
          <cell r="F1050">
            <v>100</v>
          </cell>
          <cell r="G1050">
            <v>1.04</v>
          </cell>
          <cell r="H1050">
            <v>46166340000</v>
          </cell>
        </row>
        <row r="1051">
          <cell r="B1051" t="str">
            <v>이화공영</v>
          </cell>
          <cell r="C1051" t="str">
            <v>KOSDAQ</v>
          </cell>
          <cell r="D1051" t="str">
            <v>건설</v>
          </cell>
          <cell r="E1051">
            <v>7230</v>
          </cell>
          <cell r="F1051">
            <v>-170</v>
          </cell>
          <cell r="G1051">
            <v>-2.2999999999999998</v>
          </cell>
          <cell r="H1051">
            <v>143195644800</v>
          </cell>
        </row>
        <row r="1052">
          <cell r="B1052" t="str">
            <v>이화전기</v>
          </cell>
          <cell r="C1052" t="str">
            <v>KOSDAQ</v>
          </cell>
          <cell r="D1052" t="str">
            <v>IT부품</v>
          </cell>
          <cell r="E1052">
            <v>225</v>
          </cell>
          <cell r="F1052">
            <v>-9</v>
          </cell>
          <cell r="G1052">
            <v>-3.85</v>
          </cell>
          <cell r="H1052">
            <v>161620207200</v>
          </cell>
        </row>
        <row r="1053">
          <cell r="B1053" t="str">
            <v>인바디</v>
          </cell>
          <cell r="C1053" t="str">
            <v>KOSDAQ</v>
          </cell>
          <cell r="D1053" t="str">
            <v>의료·정밀기기</v>
          </cell>
          <cell r="E1053">
            <v>20400</v>
          </cell>
          <cell r="F1053">
            <v>100</v>
          </cell>
          <cell r="G1053">
            <v>0.49</v>
          </cell>
          <cell r="H1053">
            <v>279149152800</v>
          </cell>
        </row>
        <row r="1054">
          <cell r="B1054" t="str">
            <v>인바이오</v>
          </cell>
          <cell r="C1054" t="str">
            <v>KOSDAQ</v>
          </cell>
          <cell r="D1054" t="str">
            <v>화학</v>
          </cell>
          <cell r="E1054">
            <v>10550</v>
          </cell>
          <cell r="F1054">
            <v>-350</v>
          </cell>
          <cell r="G1054">
            <v>-3.21</v>
          </cell>
          <cell r="H1054">
            <v>106390420000</v>
          </cell>
        </row>
        <row r="1055">
          <cell r="B1055" t="str">
            <v>인베니아</v>
          </cell>
          <cell r="C1055" t="str">
            <v>KOSDAQ</v>
          </cell>
          <cell r="D1055" t="str">
            <v>기계·장비</v>
          </cell>
          <cell r="E1055">
            <v>2515</v>
          </cell>
          <cell r="F1055">
            <v>-10</v>
          </cell>
          <cell r="G1055">
            <v>-0.4</v>
          </cell>
          <cell r="H1055">
            <v>58348000000</v>
          </cell>
        </row>
        <row r="1056">
          <cell r="B1056" t="str">
            <v>인산가</v>
          </cell>
          <cell r="C1056" t="str">
            <v>KOSDAQ</v>
          </cell>
          <cell r="D1056" t="str">
            <v>음식료·담배</v>
          </cell>
          <cell r="E1056">
            <v>2075</v>
          </cell>
          <cell r="F1056">
            <v>60</v>
          </cell>
          <cell r="G1056">
            <v>2.98</v>
          </cell>
          <cell r="H1056">
            <v>57234471850</v>
          </cell>
        </row>
        <row r="1057">
          <cell r="B1057" t="str">
            <v>인선이엔티</v>
          </cell>
          <cell r="C1057" t="str">
            <v>KOSDAQ</v>
          </cell>
          <cell r="D1057" t="str">
            <v>기타서비스</v>
          </cell>
          <cell r="E1057">
            <v>13650</v>
          </cell>
          <cell r="F1057">
            <v>250</v>
          </cell>
          <cell r="G1057">
            <v>1.87</v>
          </cell>
          <cell r="H1057">
            <v>635593303800</v>
          </cell>
        </row>
        <row r="1058">
          <cell r="B1058" t="str">
            <v>인성정보</v>
          </cell>
          <cell r="C1058" t="str">
            <v>KOSDAQ</v>
          </cell>
          <cell r="D1058" t="str">
            <v>컴퓨터서비스</v>
          </cell>
          <cell r="E1058">
            <v>2145</v>
          </cell>
          <cell r="F1058">
            <v>5</v>
          </cell>
          <cell r="G1058">
            <v>0.23</v>
          </cell>
          <cell r="H1058">
            <v>79777412715</v>
          </cell>
        </row>
        <row r="1059">
          <cell r="B1059" t="str">
            <v>인지디스플레</v>
          </cell>
          <cell r="C1059" t="str">
            <v>KOSDAQ</v>
          </cell>
          <cell r="D1059" t="str">
            <v>IT부품</v>
          </cell>
          <cell r="E1059">
            <v>3555</v>
          </cell>
          <cell r="F1059">
            <v>165</v>
          </cell>
          <cell r="G1059">
            <v>4.87</v>
          </cell>
          <cell r="H1059">
            <v>156011971320</v>
          </cell>
        </row>
        <row r="1060">
          <cell r="B1060" t="str">
            <v>인콘</v>
          </cell>
          <cell r="C1060" t="str">
            <v>KOSDAQ</v>
          </cell>
          <cell r="D1060" t="str">
            <v>통신장비</v>
          </cell>
          <cell r="E1060">
            <v>2600</v>
          </cell>
          <cell r="F1060">
            <v>315</v>
          </cell>
          <cell r="G1060">
            <v>13.79</v>
          </cell>
          <cell r="H1060">
            <v>110515503800</v>
          </cell>
        </row>
        <row r="1061">
          <cell r="B1061" t="str">
            <v>인크로스</v>
          </cell>
          <cell r="C1061" t="str">
            <v>KOSDAQ</v>
          </cell>
          <cell r="D1061" t="str">
            <v>기타서비스</v>
          </cell>
          <cell r="E1061">
            <v>61500</v>
          </cell>
          <cell r="F1061">
            <v>1200</v>
          </cell>
          <cell r="G1061">
            <v>1.99</v>
          </cell>
          <cell r="H1061">
            <v>495491785500</v>
          </cell>
        </row>
        <row r="1062">
          <cell r="B1062" t="str">
            <v>인탑스</v>
          </cell>
          <cell r="C1062" t="str">
            <v>KOSDAQ</v>
          </cell>
          <cell r="D1062" t="str">
            <v>IT부품</v>
          </cell>
          <cell r="E1062">
            <v>29550</v>
          </cell>
          <cell r="F1062">
            <v>-1200</v>
          </cell>
          <cell r="G1062">
            <v>-3.9</v>
          </cell>
          <cell r="H1062">
            <v>508260000000</v>
          </cell>
        </row>
        <row r="1063">
          <cell r="B1063" t="str">
            <v>인터로조</v>
          </cell>
          <cell r="C1063" t="str">
            <v>KOSDAQ</v>
          </cell>
          <cell r="D1063" t="str">
            <v>의료·정밀기기</v>
          </cell>
          <cell r="E1063">
            <v>23000</v>
          </cell>
          <cell r="F1063">
            <v>550</v>
          </cell>
          <cell r="G1063">
            <v>2.4500000000000002</v>
          </cell>
          <cell r="H1063">
            <v>268569574000</v>
          </cell>
        </row>
        <row r="1064">
          <cell r="B1064" t="str">
            <v>인터엠</v>
          </cell>
          <cell r="C1064" t="str">
            <v>KOSDAQ</v>
          </cell>
          <cell r="D1064" t="str">
            <v>일반전기전자</v>
          </cell>
          <cell r="E1064">
            <v>1600</v>
          </cell>
          <cell r="F1064">
            <v>5</v>
          </cell>
          <cell r="G1064">
            <v>0.31</v>
          </cell>
          <cell r="H1064">
            <v>33672747200</v>
          </cell>
        </row>
        <row r="1065">
          <cell r="B1065" t="str">
            <v>인터파크</v>
          </cell>
          <cell r="C1065" t="str">
            <v>KOSDAQ</v>
          </cell>
          <cell r="D1065" t="str">
            <v>유통</v>
          </cell>
          <cell r="E1065">
            <v>4850</v>
          </cell>
          <cell r="F1065">
            <v>-15</v>
          </cell>
          <cell r="G1065">
            <v>-0.31</v>
          </cell>
          <cell r="H1065">
            <v>393767440550</v>
          </cell>
        </row>
        <row r="1066">
          <cell r="B1066" t="str">
            <v>인터플렉스</v>
          </cell>
          <cell r="C1066" t="str">
            <v>KOSDAQ</v>
          </cell>
          <cell r="D1066" t="str">
            <v>IT부품</v>
          </cell>
          <cell r="E1066">
            <v>12250</v>
          </cell>
          <cell r="F1066">
            <v>250</v>
          </cell>
          <cell r="G1066">
            <v>2.08</v>
          </cell>
          <cell r="H1066">
            <v>285761532000</v>
          </cell>
        </row>
        <row r="1067">
          <cell r="B1067" t="str">
            <v>인텍플러스</v>
          </cell>
          <cell r="C1067" t="str">
            <v>KOSDAQ</v>
          </cell>
          <cell r="D1067" t="str">
            <v>반도체</v>
          </cell>
          <cell r="E1067">
            <v>25350</v>
          </cell>
          <cell r="F1067">
            <v>1650</v>
          </cell>
          <cell r="G1067">
            <v>6.96</v>
          </cell>
          <cell r="H1067">
            <v>319725911700</v>
          </cell>
        </row>
        <row r="1068">
          <cell r="B1068" t="str">
            <v>인텔리안테크</v>
          </cell>
          <cell r="C1068" t="str">
            <v>KOSDAQ</v>
          </cell>
          <cell r="D1068" t="str">
            <v>일반전기전자</v>
          </cell>
          <cell r="E1068">
            <v>68700</v>
          </cell>
          <cell r="F1068">
            <v>1900</v>
          </cell>
          <cell r="G1068">
            <v>2.84</v>
          </cell>
          <cell r="H1068">
            <v>519463920600</v>
          </cell>
        </row>
        <row r="1069">
          <cell r="B1069" t="str">
            <v>인트로메딕</v>
          </cell>
          <cell r="C1069" t="str">
            <v>KOSDAQ</v>
          </cell>
          <cell r="D1069" t="str">
            <v>의료·정밀기기</v>
          </cell>
          <cell r="E1069">
            <v>2315</v>
          </cell>
          <cell r="F1069">
            <v>95</v>
          </cell>
          <cell r="G1069">
            <v>4.28</v>
          </cell>
          <cell r="H1069">
            <v>73981982900</v>
          </cell>
        </row>
        <row r="1070">
          <cell r="B1070" t="str">
            <v>인트론바이오</v>
          </cell>
          <cell r="C1070" t="str">
            <v>KOSDAQ</v>
          </cell>
          <cell r="D1070" t="str">
            <v>제약</v>
          </cell>
          <cell r="E1070">
            <v>25800</v>
          </cell>
          <cell r="F1070">
            <v>0</v>
          </cell>
          <cell r="G1070">
            <v>0</v>
          </cell>
          <cell r="H1070">
            <v>863617822200</v>
          </cell>
        </row>
        <row r="1071">
          <cell r="B1071" t="str">
            <v>인포마크</v>
          </cell>
          <cell r="C1071" t="str">
            <v>KOSDAQ</v>
          </cell>
          <cell r="D1071" t="str">
            <v>통신장비</v>
          </cell>
          <cell r="E1071">
            <v>6530</v>
          </cell>
          <cell r="F1071">
            <v>260</v>
          </cell>
          <cell r="G1071">
            <v>4.1500000000000004</v>
          </cell>
          <cell r="H1071">
            <v>33135100640</v>
          </cell>
        </row>
        <row r="1072">
          <cell r="B1072" t="str">
            <v>인포바인</v>
          </cell>
          <cell r="C1072" t="str">
            <v>KOSDAQ</v>
          </cell>
          <cell r="D1072" t="str">
            <v>통신서비스</v>
          </cell>
          <cell r="E1072">
            <v>21150</v>
          </cell>
          <cell r="F1072">
            <v>100</v>
          </cell>
          <cell r="G1072">
            <v>0.48</v>
          </cell>
          <cell r="H1072">
            <v>67529475450</v>
          </cell>
        </row>
        <row r="1073">
          <cell r="B1073" t="str">
            <v>인포뱅크</v>
          </cell>
          <cell r="C1073" t="str">
            <v>KOSDAQ</v>
          </cell>
          <cell r="D1073" t="str">
            <v>통신서비스</v>
          </cell>
          <cell r="E1073">
            <v>11800</v>
          </cell>
          <cell r="F1073">
            <v>150</v>
          </cell>
          <cell r="G1073">
            <v>1.29</v>
          </cell>
          <cell r="H1073">
            <v>102588940400</v>
          </cell>
        </row>
        <row r="1074">
          <cell r="B1074" t="str">
            <v>인프라웨어</v>
          </cell>
          <cell r="C1074" t="str">
            <v>KOSDAQ</v>
          </cell>
          <cell r="D1074" t="str">
            <v>소프트웨어</v>
          </cell>
          <cell r="E1074">
            <v>2580</v>
          </cell>
          <cell r="F1074">
            <v>60</v>
          </cell>
          <cell r="G1074">
            <v>2.38</v>
          </cell>
          <cell r="H1074">
            <v>96654952800</v>
          </cell>
        </row>
        <row r="1075">
          <cell r="B1075" t="str">
            <v>인피니트헬스케어</v>
          </cell>
          <cell r="C1075" t="str">
            <v>KOSDAQ</v>
          </cell>
          <cell r="D1075" t="str">
            <v>소프트웨어</v>
          </cell>
          <cell r="E1075">
            <v>7400</v>
          </cell>
          <cell r="F1075">
            <v>140</v>
          </cell>
          <cell r="G1075">
            <v>1.93</v>
          </cell>
          <cell r="H1075">
            <v>180533789200</v>
          </cell>
        </row>
        <row r="1076">
          <cell r="B1076" t="str">
            <v>인화정공</v>
          </cell>
          <cell r="C1076" t="str">
            <v>KOSDAQ</v>
          </cell>
          <cell r="D1076" t="str">
            <v>운송장비·부품</v>
          </cell>
          <cell r="E1076">
            <v>9080</v>
          </cell>
          <cell r="F1076">
            <v>-150</v>
          </cell>
          <cell r="G1076">
            <v>-1.63</v>
          </cell>
          <cell r="H1076">
            <v>84731881400</v>
          </cell>
        </row>
        <row r="1077">
          <cell r="B1077" t="str">
            <v>일신바이오</v>
          </cell>
          <cell r="C1077" t="str">
            <v>KOSDAQ</v>
          </cell>
          <cell r="D1077" t="str">
            <v>기계·장비</v>
          </cell>
          <cell r="E1077">
            <v>4925</v>
          </cell>
          <cell r="F1077">
            <v>-50</v>
          </cell>
          <cell r="G1077">
            <v>-1.01</v>
          </cell>
          <cell r="H1077">
            <v>217764489500</v>
          </cell>
        </row>
        <row r="1078">
          <cell r="B1078" t="str">
            <v>일야</v>
          </cell>
          <cell r="C1078" t="str">
            <v>KOSDAQ</v>
          </cell>
          <cell r="D1078" t="str">
            <v>IT부품</v>
          </cell>
          <cell r="E1078">
            <v>685</v>
          </cell>
          <cell r="F1078">
            <v>0</v>
          </cell>
          <cell r="G1078">
            <v>0</v>
          </cell>
          <cell r="H1078">
            <v>21741900000</v>
          </cell>
        </row>
        <row r="1079">
          <cell r="B1079" t="str">
            <v>일지테크</v>
          </cell>
          <cell r="C1079" t="str">
            <v>KOSDAQ</v>
          </cell>
          <cell r="D1079" t="str">
            <v>운송장비·부품</v>
          </cell>
          <cell r="E1079">
            <v>3900</v>
          </cell>
          <cell r="F1079">
            <v>155</v>
          </cell>
          <cell r="G1079">
            <v>4.1399999999999997</v>
          </cell>
          <cell r="H1079">
            <v>52702650000</v>
          </cell>
        </row>
        <row r="1080">
          <cell r="B1080" t="str">
            <v>일진파워</v>
          </cell>
          <cell r="C1080" t="str">
            <v>KOSDAQ</v>
          </cell>
          <cell r="D1080" t="str">
            <v>건설</v>
          </cell>
          <cell r="E1080">
            <v>5830</v>
          </cell>
          <cell r="F1080">
            <v>20</v>
          </cell>
          <cell r="G1080">
            <v>0.34</v>
          </cell>
          <cell r="H1080">
            <v>87908873470</v>
          </cell>
        </row>
        <row r="1081">
          <cell r="B1081" t="str">
            <v>잉글우드랩</v>
          </cell>
          <cell r="C1081" t="str">
            <v>KOSDAQ</v>
          </cell>
          <cell r="D1081" t="str">
            <v>화학</v>
          </cell>
          <cell r="E1081">
            <v>6640</v>
          </cell>
          <cell r="F1081">
            <v>60</v>
          </cell>
          <cell r="G1081">
            <v>0.91</v>
          </cell>
          <cell r="H1081">
            <v>131922630240</v>
          </cell>
        </row>
        <row r="1082">
          <cell r="B1082" t="str">
            <v>잉크테크</v>
          </cell>
          <cell r="C1082" t="str">
            <v>KOSDAQ</v>
          </cell>
          <cell r="D1082" t="str">
            <v>화학</v>
          </cell>
          <cell r="E1082">
            <v>8800</v>
          </cell>
          <cell r="F1082">
            <v>610</v>
          </cell>
          <cell r="G1082">
            <v>7.45</v>
          </cell>
          <cell r="H1082">
            <v>140975401600</v>
          </cell>
        </row>
        <row r="1083">
          <cell r="B1083" t="str">
            <v>자비스</v>
          </cell>
          <cell r="C1083" t="str">
            <v>KOSDAQ</v>
          </cell>
          <cell r="D1083" t="str">
            <v>기계·장비</v>
          </cell>
          <cell r="E1083">
            <v>2155</v>
          </cell>
          <cell r="F1083">
            <v>35</v>
          </cell>
          <cell r="G1083">
            <v>1.65</v>
          </cell>
          <cell r="H1083">
            <v>43819987655</v>
          </cell>
        </row>
        <row r="1084">
          <cell r="B1084" t="str">
            <v>자안</v>
          </cell>
          <cell r="C1084" t="str">
            <v>KOSDAQ</v>
          </cell>
          <cell r="D1084" t="str">
            <v>화학</v>
          </cell>
          <cell r="E1084">
            <v>347</v>
          </cell>
          <cell r="F1084">
            <v>-11</v>
          </cell>
          <cell r="G1084">
            <v>-3.07</v>
          </cell>
          <cell r="H1084">
            <v>97603561425</v>
          </cell>
        </row>
        <row r="1085">
          <cell r="B1085" t="str">
            <v>자연과환경</v>
          </cell>
          <cell r="C1085" t="str">
            <v>KOSDAQ</v>
          </cell>
          <cell r="D1085" t="str">
            <v>기타서비스</v>
          </cell>
          <cell r="E1085">
            <v>1495</v>
          </cell>
          <cell r="F1085">
            <v>-15</v>
          </cell>
          <cell r="G1085">
            <v>-0.99</v>
          </cell>
          <cell r="H1085">
            <v>81441016020</v>
          </cell>
        </row>
        <row r="1086">
          <cell r="B1086" t="str">
            <v>자이글</v>
          </cell>
          <cell r="C1086" t="str">
            <v>KOSDAQ</v>
          </cell>
          <cell r="D1086" t="str">
            <v>일반전기전자</v>
          </cell>
          <cell r="E1086">
            <v>3900</v>
          </cell>
          <cell r="F1086">
            <v>-20</v>
          </cell>
          <cell r="G1086">
            <v>-0.51</v>
          </cell>
          <cell r="H1086">
            <v>52770549000</v>
          </cell>
        </row>
        <row r="1087">
          <cell r="B1087" t="str">
            <v>자이언트스텝</v>
          </cell>
          <cell r="C1087" t="str">
            <v>KOSDAQ</v>
          </cell>
          <cell r="D1087" t="str">
            <v>오락·문화</v>
          </cell>
          <cell r="E1087">
            <v>29300</v>
          </cell>
          <cell r="F1087">
            <v>-2300</v>
          </cell>
          <cell r="G1087">
            <v>-7.28</v>
          </cell>
          <cell r="H1087">
            <v>276239374500</v>
          </cell>
        </row>
        <row r="1088">
          <cell r="B1088" t="str">
            <v>장원테크</v>
          </cell>
          <cell r="C1088" t="str">
            <v>KOSDAQ</v>
          </cell>
          <cell r="D1088" t="str">
            <v>통신장비</v>
          </cell>
          <cell r="E1088">
            <v>978</v>
          </cell>
          <cell r="F1088">
            <v>-3</v>
          </cell>
          <cell r="G1088">
            <v>-0.31</v>
          </cell>
          <cell r="H1088">
            <v>70417277268</v>
          </cell>
        </row>
        <row r="1089">
          <cell r="B1089" t="str">
            <v>재영솔루텍</v>
          </cell>
          <cell r="C1089" t="str">
            <v>KOSDAQ</v>
          </cell>
          <cell r="D1089" t="str">
            <v>IT부품</v>
          </cell>
          <cell r="E1089">
            <v>966</v>
          </cell>
          <cell r="F1089">
            <v>4</v>
          </cell>
          <cell r="G1089">
            <v>0.42</v>
          </cell>
          <cell r="H1089">
            <v>71031875292</v>
          </cell>
        </row>
        <row r="1090">
          <cell r="B1090" t="str">
            <v>전진바이오팜</v>
          </cell>
          <cell r="C1090" t="str">
            <v>KOSDAQ</v>
          </cell>
          <cell r="D1090" t="str">
            <v>화학</v>
          </cell>
          <cell r="E1090">
            <v>12000</v>
          </cell>
          <cell r="F1090">
            <v>0</v>
          </cell>
          <cell r="G1090">
            <v>0</v>
          </cell>
          <cell r="H1090">
            <v>72504396000</v>
          </cell>
        </row>
        <row r="1091">
          <cell r="B1091" t="str">
            <v>전파기지국</v>
          </cell>
          <cell r="C1091" t="str">
            <v>KOSDAQ</v>
          </cell>
          <cell r="D1091" t="str">
            <v>통신서비스</v>
          </cell>
          <cell r="E1091">
            <v>4700</v>
          </cell>
          <cell r="F1091">
            <v>45</v>
          </cell>
          <cell r="G1091">
            <v>0.97</v>
          </cell>
          <cell r="H1091">
            <v>248442000000</v>
          </cell>
        </row>
        <row r="1092">
          <cell r="B1092" t="str">
            <v>정다운</v>
          </cell>
          <cell r="C1092" t="str">
            <v>KOSDAQ</v>
          </cell>
          <cell r="D1092" t="str">
            <v>음식료·담배</v>
          </cell>
          <cell r="E1092">
            <v>3635</v>
          </cell>
          <cell r="F1092">
            <v>-60</v>
          </cell>
          <cell r="G1092">
            <v>-1.62</v>
          </cell>
          <cell r="H1092">
            <v>118245910240</v>
          </cell>
        </row>
        <row r="1093">
          <cell r="B1093" t="str">
            <v>정산애강</v>
          </cell>
          <cell r="C1093" t="str">
            <v>KOSDAQ</v>
          </cell>
          <cell r="D1093" t="str">
            <v>화학</v>
          </cell>
          <cell r="E1093">
            <v>2145</v>
          </cell>
          <cell r="F1093">
            <v>10</v>
          </cell>
          <cell r="G1093">
            <v>0.47</v>
          </cell>
          <cell r="H1093">
            <v>111099371955</v>
          </cell>
        </row>
        <row r="1094">
          <cell r="B1094" t="str">
            <v>정상제이엘에스</v>
          </cell>
          <cell r="C1094" t="str">
            <v>KOSDAQ</v>
          </cell>
          <cell r="D1094" t="str">
            <v>기타서비스</v>
          </cell>
          <cell r="E1094">
            <v>6530</v>
          </cell>
          <cell r="F1094">
            <v>40</v>
          </cell>
          <cell r="G1094">
            <v>0.62</v>
          </cell>
          <cell r="H1094">
            <v>102374414560</v>
          </cell>
        </row>
        <row r="1095">
          <cell r="B1095" t="str">
            <v>정원엔시스</v>
          </cell>
          <cell r="C1095" t="str">
            <v>KOSDAQ</v>
          </cell>
          <cell r="D1095" t="str">
            <v>컴퓨터서비스</v>
          </cell>
          <cell r="E1095">
            <v>1920</v>
          </cell>
          <cell r="F1095">
            <v>0</v>
          </cell>
          <cell r="G1095">
            <v>0</v>
          </cell>
          <cell r="H1095">
            <v>61841840640</v>
          </cell>
        </row>
        <row r="1096">
          <cell r="B1096" t="str">
            <v>제낙스</v>
          </cell>
          <cell r="C1096" t="str">
            <v>KOSDAQ</v>
          </cell>
          <cell r="D1096" t="str">
            <v>금속</v>
          </cell>
          <cell r="E1096">
            <v>15950</v>
          </cell>
          <cell r="F1096">
            <v>0</v>
          </cell>
          <cell r="G1096">
            <v>0</v>
          </cell>
          <cell r="H1096">
            <v>78982709300</v>
          </cell>
        </row>
        <row r="1097">
          <cell r="B1097" t="str">
            <v>제너셈</v>
          </cell>
          <cell r="C1097" t="str">
            <v>KOSDAQ</v>
          </cell>
          <cell r="D1097" t="str">
            <v>반도체</v>
          </cell>
          <cell r="E1097">
            <v>5280</v>
          </cell>
          <cell r="F1097">
            <v>30</v>
          </cell>
          <cell r="G1097">
            <v>0.56999999999999995</v>
          </cell>
          <cell r="H1097">
            <v>46301238720</v>
          </cell>
        </row>
        <row r="1098">
          <cell r="B1098" t="str">
            <v>제넥신</v>
          </cell>
          <cell r="C1098" t="str">
            <v>KOSDAQ</v>
          </cell>
          <cell r="D1098" t="str">
            <v>기타서비스</v>
          </cell>
          <cell r="E1098">
            <v>96800</v>
          </cell>
          <cell r="F1098">
            <v>1300</v>
          </cell>
          <cell r="G1098">
            <v>1.36</v>
          </cell>
          <cell r="H1098">
            <v>2397887395200</v>
          </cell>
        </row>
        <row r="1099">
          <cell r="B1099" t="str">
            <v>제넨바이오</v>
          </cell>
          <cell r="C1099" t="str">
            <v>KOSDAQ</v>
          </cell>
          <cell r="D1099" t="str">
            <v>기타서비스</v>
          </cell>
          <cell r="E1099">
            <v>1720</v>
          </cell>
          <cell r="F1099">
            <v>20</v>
          </cell>
          <cell r="G1099">
            <v>1.18</v>
          </cell>
          <cell r="H1099">
            <v>294338581040</v>
          </cell>
        </row>
        <row r="1100">
          <cell r="B1100" t="str">
            <v>제노레이</v>
          </cell>
          <cell r="C1100" t="str">
            <v>KOSDAQ</v>
          </cell>
          <cell r="D1100" t="str">
            <v>의료·정밀기기</v>
          </cell>
          <cell r="E1100">
            <v>9830</v>
          </cell>
          <cell r="F1100">
            <v>-60</v>
          </cell>
          <cell r="G1100">
            <v>-0.61</v>
          </cell>
          <cell r="H1100">
            <v>143064286520</v>
          </cell>
        </row>
        <row r="1101">
          <cell r="B1101" t="str">
            <v>제노코</v>
          </cell>
          <cell r="C1101" t="str">
            <v>KOSDAQ</v>
          </cell>
          <cell r="D1101" t="str">
            <v>통신장비</v>
          </cell>
          <cell r="E1101">
            <v>51900</v>
          </cell>
          <cell r="F1101">
            <v>-3600</v>
          </cell>
          <cell r="G1101">
            <v>-6.49</v>
          </cell>
          <cell r="H1101">
            <v>126747066000</v>
          </cell>
        </row>
        <row r="1102">
          <cell r="B1102" t="str">
            <v>제노포커스</v>
          </cell>
          <cell r="C1102" t="str">
            <v>KOSDAQ</v>
          </cell>
          <cell r="D1102" t="str">
            <v>제약</v>
          </cell>
          <cell r="E1102">
            <v>7920</v>
          </cell>
          <cell r="F1102">
            <v>290</v>
          </cell>
          <cell r="G1102">
            <v>3.8</v>
          </cell>
          <cell r="H1102">
            <v>177401743200</v>
          </cell>
        </row>
        <row r="1103">
          <cell r="B1103" t="str">
            <v>제놀루션</v>
          </cell>
          <cell r="C1103" t="str">
            <v>KOSDAQ</v>
          </cell>
          <cell r="D1103" t="str">
            <v>제약</v>
          </cell>
          <cell r="E1103">
            <v>29400</v>
          </cell>
          <cell r="F1103">
            <v>250</v>
          </cell>
          <cell r="G1103">
            <v>0.86</v>
          </cell>
          <cell r="H1103">
            <v>140637546000</v>
          </cell>
        </row>
        <row r="1104">
          <cell r="B1104" t="str">
            <v>제닉</v>
          </cell>
          <cell r="C1104" t="str">
            <v>KOSDAQ</v>
          </cell>
          <cell r="D1104" t="str">
            <v>화학</v>
          </cell>
          <cell r="E1104">
            <v>5410</v>
          </cell>
          <cell r="F1104">
            <v>0</v>
          </cell>
          <cell r="G1104">
            <v>0</v>
          </cell>
          <cell r="H1104">
            <v>37870000000</v>
          </cell>
        </row>
        <row r="1105">
          <cell r="B1105" t="str">
            <v>제로투세븐</v>
          </cell>
          <cell r="C1105" t="str">
            <v>KOSDAQ</v>
          </cell>
          <cell r="D1105" t="str">
            <v>유통</v>
          </cell>
          <cell r="E1105">
            <v>11000</v>
          </cell>
          <cell r="F1105">
            <v>500</v>
          </cell>
          <cell r="G1105">
            <v>4.76</v>
          </cell>
          <cell r="H1105">
            <v>220358996000</v>
          </cell>
        </row>
        <row r="1106">
          <cell r="B1106" t="str">
            <v>제룡산업</v>
          </cell>
          <cell r="C1106" t="str">
            <v>KOSDAQ</v>
          </cell>
          <cell r="D1106" t="str">
            <v>금속</v>
          </cell>
          <cell r="E1106">
            <v>7000</v>
          </cell>
          <cell r="F1106">
            <v>80</v>
          </cell>
          <cell r="G1106">
            <v>1.1599999999999999</v>
          </cell>
          <cell r="H1106">
            <v>70000000000</v>
          </cell>
        </row>
        <row r="1107">
          <cell r="B1107" t="str">
            <v>제룡전기</v>
          </cell>
          <cell r="C1107" t="str">
            <v>KOSDAQ</v>
          </cell>
          <cell r="D1107" t="str">
            <v>IT부품</v>
          </cell>
          <cell r="E1107">
            <v>6390</v>
          </cell>
          <cell r="F1107">
            <v>40</v>
          </cell>
          <cell r="G1107">
            <v>0.63</v>
          </cell>
          <cell r="H1107">
            <v>102638793510</v>
          </cell>
        </row>
        <row r="1108">
          <cell r="B1108" t="str">
            <v>제우스</v>
          </cell>
          <cell r="C1108" t="str">
            <v>KOSDAQ</v>
          </cell>
          <cell r="D1108" t="str">
            <v>기계·장비</v>
          </cell>
          <cell r="E1108">
            <v>27000</v>
          </cell>
          <cell r="F1108">
            <v>550</v>
          </cell>
          <cell r="G1108">
            <v>2.08</v>
          </cell>
          <cell r="H1108">
            <v>280368000000</v>
          </cell>
        </row>
        <row r="1109">
          <cell r="B1109" t="str">
            <v>제이브이엠</v>
          </cell>
          <cell r="C1109" t="str">
            <v>KOSDAQ</v>
          </cell>
          <cell r="D1109" t="str">
            <v>기계·장비</v>
          </cell>
          <cell r="E1109">
            <v>19450</v>
          </cell>
          <cell r="F1109">
            <v>400</v>
          </cell>
          <cell r="G1109">
            <v>2.1</v>
          </cell>
          <cell r="H1109">
            <v>123136160600</v>
          </cell>
        </row>
        <row r="1110">
          <cell r="B1110" t="str">
            <v>제이스텍</v>
          </cell>
          <cell r="C1110" t="str">
            <v>KOSDAQ</v>
          </cell>
          <cell r="D1110" t="str">
            <v>반도체</v>
          </cell>
          <cell r="E1110">
            <v>7220</v>
          </cell>
          <cell r="F1110">
            <v>30</v>
          </cell>
          <cell r="G1110">
            <v>0.42</v>
          </cell>
          <cell r="H1110">
            <v>105396173760</v>
          </cell>
        </row>
        <row r="1111">
          <cell r="B1111" t="str">
            <v>제이시스메디칼</v>
          </cell>
          <cell r="C1111" t="str">
            <v>KOSDAQ</v>
          </cell>
          <cell r="D1111" t="str">
            <v>의료·정밀기기</v>
          </cell>
          <cell r="E1111">
            <v>3775</v>
          </cell>
          <cell r="F1111">
            <v>-230</v>
          </cell>
          <cell r="G1111">
            <v>-5.74</v>
          </cell>
          <cell r="H1111">
            <v>266645131800</v>
          </cell>
        </row>
        <row r="1112">
          <cell r="B1112" t="str">
            <v>제이씨케미칼</v>
          </cell>
          <cell r="C1112" t="str">
            <v>KOSDAQ</v>
          </cell>
          <cell r="D1112" t="str">
            <v>화학</v>
          </cell>
          <cell r="E1112">
            <v>6110</v>
          </cell>
          <cell r="F1112">
            <v>-70</v>
          </cell>
          <cell r="G1112">
            <v>-1.1299999999999999</v>
          </cell>
          <cell r="H1112">
            <v>136056343540</v>
          </cell>
        </row>
        <row r="1113">
          <cell r="B1113" t="str">
            <v>제이씨현시스템</v>
          </cell>
          <cell r="C1113" t="str">
            <v>KOSDAQ</v>
          </cell>
          <cell r="D1113" t="str">
            <v>유통</v>
          </cell>
          <cell r="E1113">
            <v>7960</v>
          </cell>
          <cell r="F1113">
            <v>-110</v>
          </cell>
          <cell r="G1113">
            <v>-1.36</v>
          </cell>
          <cell r="H1113">
            <v>152150878720</v>
          </cell>
        </row>
        <row r="1114">
          <cell r="B1114" t="str">
            <v>제이앤티씨</v>
          </cell>
          <cell r="C1114" t="str">
            <v>KOSDAQ</v>
          </cell>
          <cell r="D1114" t="str">
            <v>일반전기전자</v>
          </cell>
          <cell r="E1114">
            <v>10100</v>
          </cell>
          <cell r="F1114">
            <v>130</v>
          </cell>
          <cell r="G1114">
            <v>1.3</v>
          </cell>
          <cell r="H1114">
            <v>584269506600</v>
          </cell>
        </row>
        <row r="1115">
          <cell r="B1115" t="str">
            <v>제이에스티나</v>
          </cell>
          <cell r="C1115" t="str">
            <v>KOSDAQ</v>
          </cell>
          <cell r="D1115" t="str">
            <v>기타제조</v>
          </cell>
          <cell r="E1115">
            <v>2165</v>
          </cell>
          <cell r="F1115">
            <v>0</v>
          </cell>
          <cell r="G1115">
            <v>0</v>
          </cell>
          <cell r="H1115">
            <v>35730705350</v>
          </cell>
        </row>
        <row r="1116">
          <cell r="B1116" t="str">
            <v>제이엔케이히터</v>
          </cell>
          <cell r="C1116" t="str">
            <v>KOSDAQ</v>
          </cell>
          <cell r="D1116" t="str">
            <v>기계·장비</v>
          </cell>
          <cell r="E1116">
            <v>7580</v>
          </cell>
          <cell r="F1116">
            <v>30</v>
          </cell>
          <cell r="G1116">
            <v>0.4</v>
          </cell>
          <cell r="H1116">
            <v>175893164740</v>
          </cell>
        </row>
        <row r="1117">
          <cell r="B1117" t="str">
            <v>제이엘케이</v>
          </cell>
          <cell r="C1117" t="str">
            <v>KOSDAQ</v>
          </cell>
          <cell r="D1117" t="str">
            <v>소프트웨어</v>
          </cell>
          <cell r="E1117">
            <v>9140</v>
          </cell>
          <cell r="F1117">
            <v>0</v>
          </cell>
          <cell r="G1117">
            <v>0</v>
          </cell>
          <cell r="H1117">
            <v>138288099460</v>
          </cell>
        </row>
        <row r="1118">
          <cell r="B1118" t="str">
            <v>제이엠아이</v>
          </cell>
          <cell r="C1118" t="str">
            <v>KOSDAQ</v>
          </cell>
          <cell r="D1118" t="str">
            <v>출판·매체복제</v>
          </cell>
          <cell r="E1118">
            <v>1315</v>
          </cell>
          <cell r="F1118">
            <v>40</v>
          </cell>
          <cell r="G1118">
            <v>3.14</v>
          </cell>
          <cell r="H1118">
            <v>42841834730</v>
          </cell>
        </row>
        <row r="1119">
          <cell r="B1119" t="str">
            <v>제이엠티</v>
          </cell>
          <cell r="C1119" t="str">
            <v>KOSDAQ</v>
          </cell>
          <cell r="D1119" t="str">
            <v>IT부품</v>
          </cell>
          <cell r="E1119">
            <v>3580</v>
          </cell>
          <cell r="F1119">
            <v>45</v>
          </cell>
          <cell r="G1119">
            <v>1.27</v>
          </cell>
          <cell r="H1119">
            <v>59958699200</v>
          </cell>
        </row>
        <row r="1120">
          <cell r="B1120" t="str">
            <v>제이웨이</v>
          </cell>
          <cell r="C1120" t="str">
            <v>KOSDAQ</v>
          </cell>
          <cell r="D1120" t="str">
            <v>오락·문화</v>
          </cell>
          <cell r="E1120">
            <v>2160</v>
          </cell>
          <cell r="F1120">
            <v>0</v>
          </cell>
          <cell r="G1120">
            <v>0</v>
          </cell>
          <cell r="H1120">
            <v>6688874160</v>
          </cell>
        </row>
        <row r="1121">
          <cell r="B1121" t="str">
            <v>제이티</v>
          </cell>
          <cell r="C1121" t="str">
            <v>KOSDAQ</v>
          </cell>
          <cell r="D1121" t="str">
            <v>반도체</v>
          </cell>
          <cell r="E1121">
            <v>7880</v>
          </cell>
          <cell r="F1121">
            <v>130</v>
          </cell>
          <cell r="G1121">
            <v>1.68</v>
          </cell>
          <cell r="H1121">
            <v>81286242440</v>
          </cell>
        </row>
        <row r="1122">
          <cell r="B1122" t="str">
            <v>제일바이오</v>
          </cell>
          <cell r="C1122" t="str">
            <v>KOSDAQ</v>
          </cell>
          <cell r="D1122" t="str">
            <v>제약</v>
          </cell>
          <cell r="E1122">
            <v>3820</v>
          </cell>
          <cell r="F1122">
            <v>160</v>
          </cell>
          <cell r="G1122">
            <v>4.37</v>
          </cell>
          <cell r="H1122">
            <v>57300000000</v>
          </cell>
        </row>
        <row r="1123">
          <cell r="B1123" t="str">
            <v>제일전기공업</v>
          </cell>
          <cell r="C1123" t="str">
            <v>KOSDAQ</v>
          </cell>
          <cell r="D1123" t="str">
            <v>일반전기전자</v>
          </cell>
          <cell r="E1123">
            <v>21350</v>
          </cell>
          <cell r="F1123">
            <v>-150</v>
          </cell>
          <cell r="G1123">
            <v>-0.7</v>
          </cell>
          <cell r="H1123">
            <v>237198500000</v>
          </cell>
        </row>
        <row r="1124">
          <cell r="B1124" t="str">
            <v>제일제강</v>
          </cell>
          <cell r="C1124" t="str">
            <v>KOSDAQ</v>
          </cell>
          <cell r="D1124" t="str">
            <v>금속</v>
          </cell>
          <cell r="E1124">
            <v>3845</v>
          </cell>
          <cell r="F1124">
            <v>10</v>
          </cell>
          <cell r="G1124">
            <v>0.26</v>
          </cell>
          <cell r="H1124">
            <v>124283853655</v>
          </cell>
        </row>
        <row r="1125">
          <cell r="B1125" t="str">
            <v>제일테크노스</v>
          </cell>
          <cell r="C1125" t="str">
            <v>KOSDAQ</v>
          </cell>
          <cell r="D1125" t="str">
            <v>금속</v>
          </cell>
          <cell r="E1125">
            <v>8990</v>
          </cell>
          <cell r="F1125">
            <v>270</v>
          </cell>
          <cell r="G1125">
            <v>3.1</v>
          </cell>
          <cell r="H1125">
            <v>80910000000</v>
          </cell>
        </row>
        <row r="1126">
          <cell r="B1126" t="str">
            <v>제주반도체</v>
          </cell>
          <cell r="C1126" t="str">
            <v>KOSDAQ</v>
          </cell>
          <cell r="D1126" t="str">
            <v>반도체</v>
          </cell>
          <cell r="E1126">
            <v>6200</v>
          </cell>
          <cell r="F1126">
            <v>230</v>
          </cell>
          <cell r="G1126">
            <v>3.85</v>
          </cell>
          <cell r="H1126">
            <v>212060057000</v>
          </cell>
        </row>
        <row r="1127">
          <cell r="B1127" t="str">
            <v>제테마</v>
          </cell>
          <cell r="C1127" t="str">
            <v>KOSDAQ</v>
          </cell>
          <cell r="D1127" t="str">
            <v>제약</v>
          </cell>
          <cell r="E1127">
            <v>20250</v>
          </cell>
          <cell r="F1127">
            <v>700</v>
          </cell>
          <cell r="G1127">
            <v>3.58</v>
          </cell>
          <cell r="H1127">
            <v>355718769750</v>
          </cell>
        </row>
        <row r="1128">
          <cell r="B1128" t="str">
            <v>젠큐릭스</v>
          </cell>
          <cell r="C1128" t="str">
            <v>KOSDAQ</v>
          </cell>
          <cell r="D1128" t="str">
            <v>제약</v>
          </cell>
          <cell r="E1128">
            <v>19400</v>
          </cell>
          <cell r="F1128">
            <v>-100</v>
          </cell>
          <cell r="G1128">
            <v>-0.51</v>
          </cell>
          <cell r="H1128">
            <v>125460537200</v>
          </cell>
        </row>
        <row r="1129">
          <cell r="B1129" t="str">
            <v>젬백스</v>
          </cell>
          <cell r="C1129" t="str">
            <v>KOSDAQ</v>
          </cell>
          <cell r="D1129" t="str">
            <v>기계·장비</v>
          </cell>
          <cell r="E1129">
            <v>24150</v>
          </cell>
          <cell r="F1129">
            <v>-50</v>
          </cell>
          <cell r="G1129">
            <v>-0.21</v>
          </cell>
          <cell r="H1129">
            <v>960680865900</v>
          </cell>
        </row>
        <row r="1130">
          <cell r="B1130" t="str">
            <v>젬백스링크</v>
          </cell>
          <cell r="C1130" t="str">
            <v>KOSDAQ</v>
          </cell>
          <cell r="D1130" t="str">
            <v>유통</v>
          </cell>
          <cell r="E1130">
            <v>1510</v>
          </cell>
          <cell r="F1130">
            <v>-20</v>
          </cell>
          <cell r="G1130">
            <v>-1.31</v>
          </cell>
          <cell r="H1130">
            <v>118633578840</v>
          </cell>
        </row>
        <row r="1131">
          <cell r="B1131" t="str">
            <v>젬백스지오</v>
          </cell>
          <cell r="C1131" t="str">
            <v>KOSDAQ</v>
          </cell>
          <cell r="D1131" t="str">
            <v>건설</v>
          </cell>
          <cell r="E1131">
            <v>878</v>
          </cell>
          <cell r="F1131">
            <v>15</v>
          </cell>
          <cell r="G1131">
            <v>1.74</v>
          </cell>
          <cell r="H1131">
            <v>68108027230</v>
          </cell>
        </row>
        <row r="1132">
          <cell r="B1132" t="str">
            <v>조광ILI</v>
          </cell>
          <cell r="C1132" t="str">
            <v>KOSDAQ</v>
          </cell>
          <cell r="D1132" t="str">
            <v>기계·장비</v>
          </cell>
          <cell r="E1132">
            <v>9240</v>
          </cell>
          <cell r="F1132">
            <v>-30</v>
          </cell>
          <cell r="G1132">
            <v>-0.32</v>
          </cell>
          <cell r="H1132">
            <v>121490199600</v>
          </cell>
        </row>
        <row r="1133">
          <cell r="B1133" t="str">
            <v>조아제약</v>
          </cell>
          <cell r="C1133" t="str">
            <v>KOSDAQ</v>
          </cell>
          <cell r="D1133" t="str">
            <v>제약</v>
          </cell>
          <cell r="E1133">
            <v>4235</v>
          </cell>
          <cell r="F1133">
            <v>10</v>
          </cell>
          <cell r="G1133">
            <v>0.24</v>
          </cell>
          <cell r="H1133">
            <v>131199567345</v>
          </cell>
        </row>
        <row r="1134">
          <cell r="B1134" t="str">
            <v>조이맥스</v>
          </cell>
          <cell r="C1134" t="str">
            <v>KOSDAQ</v>
          </cell>
          <cell r="D1134" t="str">
            <v>디지털컨텐츠</v>
          </cell>
          <cell r="E1134">
            <v>6910</v>
          </cell>
          <cell r="F1134">
            <v>700</v>
          </cell>
          <cell r="G1134">
            <v>11.27</v>
          </cell>
          <cell r="H1134">
            <v>109147837850</v>
          </cell>
        </row>
        <row r="1135">
          <cell r="B1135" t="str">
            <v>조이시티</v>
          </cell>
          <cell r="C1135" t="str">
            <v>KOSDAQ</v>
          </cell>
          <cell r="D1135" t="str">
            <v>디지털컨텐츠</v>
          </cell>
          <cell r="E1135">
            <v>9750</v>
          </cell>
          <cell r="F1135">
            <v>260</v>
          </cell>
          <cell r="G1135">
            <v>2.74</v>
          </cell>
          <cell r="H1135">
            <v>436473209250</v>
          </cell>
        </row>
        <row r="1136">
          <cell r="B1136" t="str">
            <v>좋은사람들</v>
          </cell>
          <cell r="C1136" t="str">
            <v>KOSDAQ</v>
          </cell>
          <cell r="D1136" t="str">
            <v>섬유·의류</v>
          </cell>
          <cell r="E1136">
            <v>1055</v>
          </cell>
          <cell r="F1136">
            <v>0</v>
          </cell>
          <cell r="G1136">
            <v>0</v>
          </cell>
          <cell r="H1136">
            <v>52653176320</v>
          </cell>
        </row>
        <row r="1137">
          <cell r="B1137" t="str">
            <v>주성엔지니어링</v>
          </cell>
          <cell r="C1137" t="str">
            <v>KOSDAQ</v>
          </cell>
          <cell r="D1137" t="str">
            <v>반도체</v>
          </cell>
          <cell r="E1137">
            <v>11650</v>
          </cell>
          <cell r="F1137">
            <v>450</v>
          </cell>
          <cell r="G1137">
            <v>4.0199999999999996</v>
          </cell>
          <cell r="H1137">
            <v>562103319800</v>
          </cell>
        </row>
        <row r="1138">
          <cell r="B1138" t="str">
            <v>줌인터넷</v>
          </cell>
          <cell r="C1138" t="str">
            <v>KOSDAQ</v>
          </cell>
          <cell r="D1138" t="str">
            <v>인터넷</v>
          </cell>
          <cell r="E1138">
            <v>5470</v>
          </cell>
          <cell r="F1138">
            <v>10</v>
          </cell>
          <cell r="G1138">
            <v>0.18</v>
          </cell>
          <cell r="H1138">
            <v>147043785140</v>
          </cell>
        </row>
        <row r="1139">
          <cell r="B1139" t="str">
            <v>중앙백신</v>
          </cell>
          <cell r="C1139" t="str">
            <v>KOSDAQ</v>
          </cell>
          <cell r="D1139" t="str">
            <v>제약</v>
          </cell>
          <cell r="E1139">
            <v>18400</v>
          </cell>
          <cell r="F1139">
            <v>650</v>
          </cell>
          <cell r="G1139">
            <v>3.66</v>
          </cell>
          <cell r="H1139">
            <v>183264000000</v>
          </cell>
        </row>
        <row r="1140">
          <cell r="B1140" t="str">
            <v>중앙에너비스</v>
          </cell>
          <cell r="C1140" t="str">
            <v>KOSDAQ</v>
          </cell>
          <cell r="D1140" t="str">
            <v>유통</v>
          </cell>
          <cell r="E1140">
            <v>10300</v>
          </cell>
          <cell r="F1140">
            <v>330</v>
          </cell>
          <cell r="G1140">
            <v>3.31</v>
          </cell>
          <cell r="H1140">
            <v>64139439000</v>
          </cell>
        </row>
        <row r="1141">
          <cell r="B1141" t="str">
            <v>지노믹트리</v>
          </cell>
          <cell r="C1141" t="str">
            <v>KOSDAQ</v>
          </cell>
          <cell r="D1141" t="str">
            <v>제약</v>
          </cell>
          <cell r="E1141">
            <v>13000</v>
          </cell>
          <cell r="F1141">
            <v>550</v>
          </cell>
          <cell r="G1141">
            <v>4.42</v>
          </cell>
          <cell r="H1141">
            <v>259820795000</v>
          </cell>
        </row>
        <row r="1142">
          <cell r="B1142" t="str">
            <v>지놈앤컴퍼니</v>
          </cell>
          <cell r="C1142" t="str">
            <v>KOSDAQ</v>
          </cell>
          <cell r="D1142" t="str">
            <v>제약</v>
          </cell>
          <cell r="E1142">
            <v>52000</v>
          </cell>
          <cell r="F1142">
            <v>1000</v>
          </cell>
          <cell r="G1142">
            <v>1.96</v>
          </cell>
          <cell r="H1142">
            <v>691855008000</v>
          </cell>
        </row>
        <row r="1143">
          <cell r="B1143" t="str">
            <v>지니뮤직</v>
          </cell>
          <cell r="C1143" t="str">
            <v>KOSDAQ</v>
          </cell>
          <cell r="D1143" t="str">
            <v>디지털컨텐츠</v>
          </cell>
          <cell r="E1143">
            <v>6770</v>
          </cell>
          <cell r="F1143">
            <v>40</v>
          </cell>
          <cell r="G1143">
            <v>0.59</v>
          </cell>
          <cell r="H1143">
            <v>393441515260</v>
          </cell>
        </row>
        <row r="1144">
          <cell r="B1144" t="str">
            <v>지니언스</v>
          </cell>
          <cell r="C1144" t="str">
            <v>KOSDAQ</v>
          </cell>
          <cell r="D1144" t="str">
            <v>소프트웨어</v>
          </cell>
          <cell r="E1144">
            <v>7590</v>
          </cell>
          <cell r="F1144">
            <v>260</v>
          </cell>
          <cell r="G1144">
            <v>3.55</v>
          </cell>
          <cell r="H1144">
            <v>71684514000</v>
          </cell>
        </row>
        <row r="1145">
          <cell r="B1145" t="str">
            <v>지니틱스</v>
          </cell>
          <cell r="C1145" t="str">
            <v>KOSDAQ</v>
          </cell>
          <cell r="D1145" t="str">
            <v>반도체</v>
          </cell>
          <cell r="E1145">
            <v>3840</v>
          </cell>
          <cell r="F1145">
            <v>140</v>
          </cell>
          <cell r="G1145">
            <v>3.78</v>
          </cell>
          <cell r="H1145">
            <v>136667784960</v>
          </cell>
        </row>
        <row r="1146">
          <cell r="B1146" t="str">
            <v>지더블유바이텍</v>
          </cell>
          <cell r="C1146" t="str">
            <v>KOSDAQ</v>
          </cell>
          <cell r="D1146" t="str">
            <v>유통</v>
          </cell>
          <cell r="E1146">
            <v>1205</v>
          </cell>
          <cell r="F1146">
            <v>0</v>
          </cell>
          <cell r="G1146">
            <v>0</v>
          </cell>
          <cell r="H1146">
            <v>33647104140</v>
          </cell>
        </row>
        <row r="1147">
          <cell r="B1147" t="str">
            <v>지란지교시큐리티</v>
          </cell>
          <cell r="C1147" t="str">
            <v>KOSDAQ</v>
          </cell>
          <cell r="D1147" t="str">
            <v>출판·매체복제</v>
          </cell>
          <cell r="E1147">
            <v>7550</v>
          </cell>
          <cell r="F1147">
            <v>1310</v>
          </cell>
          <cell r="G1147">
            <v>20.99</v>
          </cell>
          <cell r="H1147">
            <v>62714384550</v>
          </cell>
        </row>
        <row r="1148">
          <cell r="B1148" t="str">
            <v>지스마트글로벌</v>
          </cell>
          <cell r="C1148" t="str">
            <v>KOSDAQ</v>
          </cell>
          <cell r="D1148" t="str">
            <v>반도체</v>
          </cell>
          <cell r="E1148">
            <v>620</v>
          </cell>
          <cell r="F1148">
            <v>0</v>
          </cell>
          <cell r="G1148">
            <v>0</v>
          </cell>
          <cell r="H1148">
            <v>7030424280</v>
          </cell>
        </row>
        <row r="1149">
          <cell r="B1149" t="str">
            <v>지어소프트</v>
          </cell>
          <cell r="C1149" t="str">
            <v>KOSDAQ</v>
          </cell>
          <cell r="D1149" t="str">
            <v>소프트웨어</v>
          </cell>
          <cell r="E1149">
            <v>21350</v>
          </cell>
          <cell r="F1149">
            <v>-100</v>
          </cell>
          <cell r="G1149">
            <v>-0.47</v>
          </cell>
          <cell r="H1149">
            <v>311166749250</v>
          </cell>
        </row>
        <row r="1150">
          <cell r="B1150" t="str">
            <v>지에스이</v>
          </cell>
          <cell r="C1150" t="str">
            <v>KOSDAQ</v>
          </cell>
          <cell r="D1150" t="str">
            <v>전기·가스·수도</v>
          </cell>
          <cell r="E1150">
            <v>1725</v>
          </cell>
          <cell r="F1150">
            <v>0</v>
          </cell>
          <cell r="G1150">
            <v>0</v>
          </cell>
          <cell r="H1150">
            <v>51728604825</v>
          </cell>
        </row>
        <row r="1151">
          <cell r="B1151" t="str">
            <v>지엔씨에너지</v>
          </cell>
          <cell r="C1151" t="str">
            <v>KOSDAQ</v>
          </cell>
          <cell r="D1151" t="str">
            <v>일반전기전자</v>
          </cell>
          <cell r="E1151">
            <v>5760</v>
          </cell>
          <cell r="F1151">
            <v>0</v>
          </cell>
          <cell r="G1151">
            <v>0</v>
          </cell>
          <cell r="H1151">
            <v>93863969280</v>
          </cell>
        </row>
        <row r="1152">
          <cell r="B1152" t="str">
            <v>지엔원에너지</v>
          </cell>
          <cell r="C1152" t="str">
            <v>KOSDAQ</v>
          </cell>
          <cell r="D1152" t="str">
            <v>기타서비스</v>
          </cell>
          <cell r="E1152">
            <v>3705</v>
          </cell>
          <cell r="F1152">
            <v>-85</v>
          </cell>
          <cell r="G1152">
            <v>-2.2400000000000002</v>
          </cell>
          <cell r="H1152">
            <v>115629004140</v>
          </cell>
        </row>
        <row r="1153">
          <cell r="B1153" t="str">
            <v>지엔코</v>
          </cell>
          <cell r="C1153" t="str">
            <v>KOSDAQ</v>
          </cell>
          <cell r="D1153" t="str">
            <v>섬유·의류</v>
          </cell>
          <cell r="E1153">
            <v>993</v>
          </cell>
          <cell r="F1153">
            <v>10</v>
          </cell>
          <cell r="G1153">
            <v>1.02</v>
          </cell>
          <cell r="H1153">
            <v>97321987692</v>
          </cell>
        </row>
        <row r="1154">
          <cell r="B1154" t="str">
            <v>지엘팜텍</v>
          </cell>
          <cell r="C1154" t="str">
            <v>KOSDAQ</v>
          </cell>
          <cell r="D1154" t="str">
            <v>기타서비스</v>
          </cell>
          <cell r="E1154">
            <v>1250</v>
          </cell>
          <cell r="F1154">
            <v>-15</v>
          </cell>
          <cell r="G1154">
            <v>-1.19</v>
          </cell>
          <cell r="H1154">
            <v>59012773750</v>
          </cell>
        </row>
        <row r="1155">
          <cell r="B1155" t="str">
            <v>지와이커머스</v>
          </cell>
          <cell r="C1155" t="str">
            <v>KOSDAQ</v>
          </cell>
          <cell r="D1155" t="str">
            <v>인터넷</v>
          </cell>
          <cell r="E1155">
            <v>2470</v>
          </cell>
          <cell r="F1155">
            <v>0</v>
          </cell>
          <cell r="G1155">
            <v>0</v>
          </cell>
          <cell r="H1155">
            <v>68476266950</v>
          </cell>
        </row>
        <row r="1156">
          <cell r="B1156" t="str">
            <v>지트리비앤티</v>
          </cell>
          <cell r="C1156" t="str">
            <v>KOSDAQ</v>
          </cell>
          <cell r="D1156" t="str">
            <v>유통</v>
          </cell>
          <cell r="E1156">
            <v>11950</v>
          </cell>
          <cell r="F1156">
            <v>200</v>
          </cell>
          <cell r="G1156">
            <v>1.7</v>
          </cell>
          <cell r="H1156">
            <v>323701827050</v>
          </cell>
        </row>
        <row r="1157">
          <cell r="B1157" t="str">
            <v>지티지웰니스</v>
          </cell>
          <cell r="C1157" t="str">
            <v>KOSDAQ</v>
          </cell>
          <cell r="D1157" t="str">
            <v>의료·정밀기기</v>
          </cell>
          <cell r="E1157">
            <v>6100</v>
          </cell>
          <cell r="F1157">
            <v>20</v>
          </cell>
          <cell r="G1157">
            <v>0.33</v>
          </cell>
          <cell r="H1157">
            <v>98221352100</v>
          </cell>
        </row>
        <row r="1158">
          <cell r="B1158" t="str">
            <v>진로발효</v>
          </cell>
          <cell r="C1158" t="str">
            <v>KOSDAQ</v>
          </cell>
          <cell r="D1158" t="str">
            <v>음식료·담배</v>
          </cell>
          <cell r="E1158">
            <v>31350</v>
          </cell>
          <cell r="F1158">
            <v>-50</v>
          </cell>
          <cell r="G1158">
            <v>-0.16</v>
          </cell>
          <cell r="H1158">
            <v>207572112000</v>
          </cell>
        </row>
        <row r="1159">
          <cell r="B1159" t="str">
            <v>진매트릭스</v>
          </cell>
          <cell r="C1159" t="str">
            <v>KOSDAQ</v>
          </cell>
          <cell r="D1159" t="str">
            <v>기타서비스</v>
          </cell>
          <cell r="E1159">
            <v>11600</v>
          </cell>
          <cell r="F1159">
            <v>1840</v>
          </cell>
          <cell r="G1159">
            <v>18.850000000000001</v>
          </cell>
          <cell r="H1159">
            <v>236566224000</v>
          </cell>
        </row>
        <row r="1160">
          <cell r="B1160" t="str">
            <v>진바이오텍</v>
          </cell>
          <cell r="C1160" t="str">
            <v>KOSDAQ</v>
          </cell>
          <cell r="D1160" t="str">
            <v>음식료·담배</v>
          </cell>
          <cell r="E1160">
            <v>6490</v>
          </cell>
          <cell r="F1160">
            <v>170</v>
          </cell>
          <cell r="G1160">
            <v>2.69</v>
          </cell>
          <cell r="H1160">
            <v>55882709630</v>
          </cell>
        </row>
        <row r="1161">
          <cell r="B1161" t="str">
            <v>진성티이씨</v>
          </cell>
          <cell r="C1161" t="str">
            <v>KOSDAQ</v>
          </cell>
          <cell r="D1161" t="str">
            <v>기계·장비</v>
          </cell>
          <cell r="E1161">
            <v>14400</v>
          </cell>
          <cell r="F1161">
            <v>-900</v>
          </cell>
          <cell r="G1161">
            <v>-5.88</v>
          </cell>
          <cell r="H1161">
            <v>323744659200</v>
          </cell>
        </row>
        <row r="1162">
          <cell r="B1162" t="str">
            <v>진양제약</v>
          </cell>
          <cell r="C1162" t="str">
            <v>KOSDAQ</v>
          </cell>
          <cell r="D1162" t="str">
            <v>제약</v>
          </cell>
          <cell r="E1162">
            <v>6030</v>
          </cell>
          <cell r="F1162">
            <v>-10</v>
          </cell>
          <cell r="G1162">
            <v>-0.17</v>
          </cell>
          <cell r="H1162">
            <v>72360000000</v>
          </cell>
        </row>
        <row r="1163">
          <cell r="B1163" t="str">
            <v>차바이오텍</v>
          </cell>
          <cell r="C1163" t="str">
            <v>KOSDAQ</v>
          </cell>
          <cell r="D1163" t="str">
            <v>제약</v>
          </cell>
          <cell r="E1163">
            <v>18600</v>
          </cell>
          <cell r="F1163">
            <v>-200</v>
          </cell>
          <cell r="G1163">
            <v>-1.06</v>
          </cell>
          <cell r="H1163">
            <v>977411809200</v>
          </cell>
        </row>
        <row r="1164">
          <cell r="B1164" t="str">
            <v>참좋은여행</v>
          </cell>
          <cell r="C1164" t="str">
            <v>KOSDAQ</v>
          </cell>
          <cell r="D1164" t="str">
            <v>기타서비스</v>
          </cell>
          <cell r="E1164">
            <v>10650</v>
          </cell>
          <cell r="F1164">
            <v>-50</v>
          </cell>
          <cell r="G1164">
            <v>-0.47</v>
          </cell>
          <cell r="H1164">
            <v>149100000000</v>
          </cell>
        </row>
        <row r="1165">
          <cell r="B1165" t="str">
            <v>창해에탄올</v>
          </cell>
          <cell r="C1165" t="str">
            <v>KOSDAQ</v>
          </cell>
          <cell r="D1165" t="str">
            <v>음식료·담배</v>
          </cell>
          <cell r="E1165">
            <v>13150</v>
          </cell>
          <cell r="F1165">
            <v>50</v>
          </cell>
          <cell r="G1165">
            <v>0.38</v>
          </cell>
          <cell r="H1165">
            <v>120860137750</v>
          </cell>
        </row>
        <row r="1166">
          <cell r="B1166" t="str">
            <v>천랩</v>
          </cell>
          <cell r="C1166" t="str">
            <v>KOSDAQ</v>
          </cell>
          <cell r="D1166" t="str">
            <v>기타서비스</v>
          </cell>
          <cell r="E1166">
            <v>34200</v>
          </cell>
          <cell r="F1166">
            <v>1200</v>
          </cell>
          <cell r="G1166">
            <v>3.64</v>
          </cell>
          <cell r="H1166">
            <v>133716801600</v>
          </cell>
        </row>
        <row r="1167">
          <cell r="B1167" t="str">
            <v>천보</v>
          </cell>
          <cell r="C1167" t="str">
            <v>KOSDAQ</v>
          </cell>
          <cell r="D1167" t="str">
            <v>화학</v>
          </cell>
          <cell r="E1167">
            <v>166700</v>
          </cell>
          <cell r="F1167">
            <v>4000</v>
          </cell>
          <cell r="G1167">
            <v>2.46</v>
          </cell>
          <cell r="H1167">
            <v>1667000000000</v>
          </cell>
        </row>
        <row r="1168">
          <cell r="B1168" t="str">
            <v>청담러닝</v>
          </cell>
          <cell r="C1168" t="str">
            <v>KOSDAQ</v>
          </cell>
          <cell r="D1168" t="str">
            <v>기타서비스</v>
          </cell>
          <cell r="E1168">
            <v>27200</v>
          </cell>
          <cell r="F1168">
            <v>1350</v>
          </cell>
          <cell r="G1168">
            <v>5.22</v>
          </cell>
          <cell r="H1168">
            <v>203288067200</v>
          </cell>
        </row>
        <row r="1169">
          <cell r="B1169" t="str">
            <v>청보산업</v>
          </cell>
          <cell r="C1169" t="str">
            <v>KOSDAQ</v>
          </cell>
          <cell r="D1169" t="str">
            <v>운송장비·부품</v>
          </cell>
          <cell r="E1169">
            <v>14400</v>
          </cell>
          <cell r="F1169">
            <v>650</v>
          </cell>
          <cell r="G1169">
            <v>4.7300000000000004</v>
          </cell>
          <cell r="H1169">
            <v>117774302400</v>
          </cell>
        </row>
        <row r="1170">
          <cell r="B1170" t="str">
            <v>체리부로</v>
          </cell>
          <cell r="C1170" t="str">
            <v>KOSDAQ</v>
          </cell>
          <cell r="D1170" t="str">
            <v>음식료·담배</v>
          </cell>
          <cell r="E1170">
            <v>2155</v>
          </cell>
          <cell r="F1170">
            <v>-25</v>
          </cell>
          <cell r="G1170">
            <v>-1.1499999999999999</v>
          </cell>
          <cell r="H1170">
            <v>60064965970</v>
          </cell>
        </row>
        <row r="1171">
          <cell r="B1171" t="str">
            <v>초록뱀</v>
          </cell>
          <cell r="C1171" t="str">
            <v>KOSDAQ</v>
          </cell>
          <cell r="D1171" t="str">
            <v>오락·문화</v>
          </cell>
          <cell r="E1171">
            <v>2225</v>
          </cell>
          <cell r="F1171">
            <v>-15</v>
          </cell>
          <cell r="G1171">
            <v>-0.67</v>
          </cell>
          <cell r="H1171">
            <v>288399213400</v>
          </cell>
        </row>
        <row r="1172">
          <cell r="B1172" t="str">
            <v>칩스앤미디어</v>
          </cell>
          <cell r="C1172" t="str">
            <v>KOSDAQ</v>
          </cell>
          <cell r="D1172" t="str">
            <v>소프트웨어</v>
          </cell>
          <cell r="E1172">
            <v>16000</v>
          </cell>
          <cell r="F1172">
            <v>100</v>
          </cell>
          <cell r="G1172">
            <v>0.63</v>
          </cell>
          <cell r="H1172">
            <v>154245040000</v>
          </cell>
        </row>
        <row r="1173">
          <cell r="B1173" t="str">
            <v>카스</v>
          </cell>
          <cell r="C1173" t="str">
            <v>KOSDAQ</v>
          </cell>
          <cell r="D1173" t="str">
            <v>유통</v>
          </cell>
          <cell r="E1173">
            <v>2395</v>
          </cell>
          <cell r="F1173">
            <v>-25</v>
          </cell>
          <cell r="G1173">
            <v>-1.03</v>
          </cell>
          <cell r="H1173">
            <v>57347551710</v>
          </cell>
        </row>
        <row r="1174">
          <cell r="B1174" t="str">
            <v>카이노스메드</v>
          </cell>
          <cell r="C1174" t="str">
            <v>KOSDAQ</v>
          </cell>
          <cell r="D1174" t="str">
            <v>기타서비스</v>
          </cell>
          <cell r="E1174">
            <v>3890</v>
          </cell>
          <cell r="F1174">
            <v>-5</v>
          </cell>
          <cell r="G1174">
            <v>-0.13</v>
          </cell>
          <cell r="H1174">
            <v>408739773880</v>
          </cell>
        </row>
        <row r="1175">
          <cell r="B1175" t="str">
            <v>카카오게임즈</v>
          </cell>
          <cell r="C1175" t="str">
            <v>KOSDAQ</v>
          </cell>
          <cell r="D1175" t="str">
            <v>디지털컨텐츠</v>
          </cell>
          <cell r="E1175">
            <v>52000</v>
          </cell>
          <cell r="F1175">
            <v>-400</v>
          </cell>
          <cell r="G1175">
            <v>-0.76</v>
          </cell>
          <cell r="H1175">
            <v>3875120652000</v>
          </cell>
        </row>
        <row r="1176">
          <cell r="B1176" t="str">
            <v>카페24</v>
          </cell>
          <cell r="C1176" t="str">
            <v>KOSDAQ</v>
          </cell>
          <cell r="D1176" t="str">
            <v>인터넷</v>
          </cell>
          <cell r="E1176">
            <v>32800</v>
          </cell>
          <cell r="F1176">
            <v>200</v>
          </cell>
          <cell r="G1176">
            <v>0.61</v>
          </cell>
          <cell r="H1176">
            <v>617779242400</v>
          </cell>
        </row>
        <row r="1177">
          <cell r="B1177" t="str">
            <v>캐리소프트</v>
          </cell>
          <cell r="C1177" t="str">
            <v>KOSDAQ</v>
          </cell>
          <cell r="D1177" t="str">
            <v>오락·문화</v>
          </cell>
          <cell r="E1177">
            <v>7430</v>
          </cell>
          <cell r="F1177">
            <v>-400</v>
          </cell>
          <cell r="G1177">
            <v>-5.1100000000000003</v>
          </cell>
          <cell r="H1177">
            <v>50235686280</v>
          </cell>
        </row>
        <row r="1178">
          <cell r="B1178" t="str">
            <v>캐스텍코리아</v>
          </cell>
          <cell r="C1178" t="str">
            <v>KOSDAQ</v>
          </cell>
          <cell r="D1178" t="str">
            <v>운송장비·부품</v>
          </cell>
          <cell r="E1178">
            <v>3520</v>
          </cell>
          <cell r="F1178">
            <v>130</v>
          </cell>
          <cell r="G1178">
            <v>3.83</v>
          </cell>
          <cell r="H1178">
            <v>58323541760</v>
          </cell>
        </row>
        <row r="1179">
          <cell r="B1179" t="str">
            <v>캔서롭</v>
          </cell>
          <cell r="C1179" t="str">
            <v>KOSDAQ</v>
          </cell>
          <cell r="D1179" t="str">
            <v>기타서비스</v>
          </cell>
          <cell r="E1179">
            <v>7740</v>
          </cell>
          <cell r="F1179">
            <v>0</v>
          </cell>
          <cell r="G1179">
            <v>0</v>
          </cell>
          <cell r="H1179">
            <v>178624199880</v>
          </cell>
        </row>
        <row r="1180">
          <cell r="B1180" t="str">
            <v>캠시스</v>
          </cell>
          <cell r="C1180" t="str">
            <v>KOSDAQ</v>
          </cell>
          <cell r="D1180" t="str">
            <v>IT부품</v>
          </cell>
          <cell r="E1180">
            <v>2625</v>
          </cell>
          <cell r="F1180">
            <v>-35</v>
          </cell>
          <cell r="G1180">
            <v>-1.32</v>
          </cell>
          <cell r="H1180">
            <v>182556433500</v>
          </cell>
        </row>
        <row r="1181">
          <cell r="B1181" t="str">
            <v>컬러레이</v>
          </cell>
          <cell r="C1181" t="str">
            <v>KOSDAQ</v>
          </cell>
          <cell r="D1181" t="str">
            <v>금융</v>
          </cell>
          <cell r="E1181">
            <v>2000</v>
          </cell>
          <cell r="F1181">
            <v>5</v>
          </cell>
          <cell r="G1181">
            <v>0.25</v>
          </cell>
          <cell r="H1181">
            <v>108000000000</v>
          </cell>
        </row>
        <row r="1182">
          <cell r="B1182" t="str">
            <v>컴투스</v>
          </cell>
          <cell r="C1182" t="str">
            <v>KOSDAQ</v>
          </cell>
          <cell r="D1182" t="str">
            <v>디지털컨텐츠</v>
          </cell>
          <cell r="E1182">
            <v>165500</v>
          </cell>
          <cell r="F1182">
            <v>-3500</v>
          </cell>
          <cell r="G1182">
            <v>-2.0699999999999998</v>
          </cell>
          <cell r="H1182">
            <v>2129392510000</v>
          </cell>
        </row>
        <row r="1183">
          <cell r="B1183" t="str">
            <v>컴퍼니케이</v>
          </cell>
          <cell r="C1183" t="str">
            <v>KOSDAQ</v>
          </cell>
          <cell r="D1183" t="str">
            <v>금융</v>
          </cell>
          <cell r="E1183">
            <v>11250</v>
          </cell>
          <cell r="F1183">
            <v>-100</v>
          </cell>
          <cell r="G1183">
            <v>-0.88</v>
          </cell>
          <cell r="H1183">
            <v>175612500000</v>
          </cell>
        </row>
        <row r="1184">
          <cell r="B1184" t="str">
            <v>케어랩스</v>
          </cell>
          <cell r="C1184" t="str">
            <v>KOSDAQ</v>
          </cell>
          <cell r="D1184" t="str">
            <v>소프트웨어</v>
          </cell>
          <cell r="E1184">
            <v>10450</v>
          </cell>
          <cell r="F1184">
            <v>150</v>
          </cell>
          <cell r="G1184">
            <v>1.46</v>
          </cell>
          <cell r="H1184">
            <v>180116534400</v>
          </cell>
        </row>
        <row r="1185">
          <cell r="B1185" t="str">
            <v>케어젠</v>
          </cell>
          <cell r="C1185" t="str">
            <v>KOSDAQ</v>
          </cell>
          <cell r="D1185" t="str">
            <v>제약</v>
          </cell>
          <cell r="E1185">
            <v>66000</v>
          </cell>
          <cell r="F1185">
            <v>700</v>
          </cell>
          <cell r="G1185">
            <v>1.07</v>
          </cell>
          <cell r="H1185">
            <v>709038000000</v>
          </cell>
        </row>
        <row r="1186">
          <cell r="B1186" t="str">
            <v>케이디켐</v>
          </cell>
          <cell r="C1186" t="str">
            <v>KOSDAQ</v>
          </cell>
          <cell r="D1186" t="str">
            <v>화학</v>
          </cell>
          <cell r="E1186">
            <v>15300</v>
          </cell>
          <cell r="F1186">
            <v>-50</v>
          </cell>
          <cell r="G1186">
            <v>-0.33</v>
          </cell>
          <cell r="H1186">
            <v>61732440000</v>
          </cell>
        </row>
        <row r="1187">
          <cell r="B1187" t="str">
            <v>케이맥</v>
          </cell>
          <cell r="C1187" t="str">
            <v>KOSDAQ</v>
          </cell>
          <cell r="D1187" t="str">
            <v>기계·장비</v>
          </cell>
          <cell r="E1187">
            <v>3600</v>
          </cell>
          <cell r="F1187">
            <v>-70</v>
          </cell>
          <cell r="G1187">
            <v>-1.91</v>
          </cell>
          <cell r="H1187">
            <v>138612855600</v>
          </cell>
        </row>
        <row r="1188">
          <cell r="B1188" t="str">
            <v>케이비17호스팩</v>
          </cell>
          <cell r="C1188" t="str">
            <v>KOSDAQ</v>
          </cell>
          <cell r="D1188" t="str">
            <v>금융</v>
          </cell>
          <cell r="E1188">
            <v>2100</v>
          </cell>
          <cell r="F1188">
            <v>5</v>
          </cell>
          <cell r="G1188">
            <v>0.24</v>
          </cell>
          <cell r="H1188">
            <v>11468100000</v>
          </cell>
        </row>
        <row r="1189">
          <cell r="B1189" t="str">
            <v>케이비제18호스팩</v>
          </cell>
          <cell r="C1189" t="str">
            <v>KOSDAQ</v>
          </cell>
          <cell r="D1189" t="str">
            <v>금융</v>
          </cell>
          <cell r="E1189">
            <v>2070</v>
          </cell>
          <cell r="F1189">
            <v>5</v>
          </cell>
          <cell r="G1189">
            <v>0.24</v>
          </cell>
          <cell r="H1189">
            <v>16191540000</v>
          </cell>
        </row>
        <row r="1190">
          <cell r="B1190" t="str">
            <v>케이비제19호스팩</v>
          </cell>
          <cell r="C1190" t="str">
            <v>KOSDAQ</v>
          </cell>
          <cell r="D1190" t="str">
            <v>금융</v>
          </cell>
          <cell r="E1190">
            <v>2090</v>
          </cell>
          <cell r="F1190">
            <v>0</v>
          </cell>
          <cell r="G1190">
            <v>0</v>
          </cell>
          <cell r="H1190">
            <v>8989090000</v>
          </cell>
        </row>
        <row r="1191">
          <cell r="B1191" t="str">
            <v>케이비제20호스팩</v>
          </cell>
          <cell r="C1191" t="str">
            <v>KOSDAQ</v>
          </cell>
          <cell r="D1191" t="str">
            <v>금융</v>
          </cell>
          <cell r="E1191">
            <v>2065</v>
          </cell>
          <cell r="F1191">
            <v>5</v>
          </cell>
          <cell r="G1191">
            <v>0.24</v>
          </cell>
          <cell r="H1191">
            <v>13424565000</v>
          </cell>
        </row>
        <row r="1192">
          <cell r="B1192" t="str">
            <v>케이사인</v>
          </cell>
          <cell r="C1192" t="str">
            <v>KOSDAQ</v>
          </cell>
          <cell r="D1192" t="str">
            <v>소프트웨어</v>
          </cell>
          <cell r="E1192">
            <v>2150</v>
          </cell>
          <cell r="F1192">
            <v>40</v>
          </cell>
          <cell r="G1192">
            <v>1.9</v>
          </cell>
          <cell r="H1192">
            <v>151943202550</v>
          </cell>
        </row>
        <row r="1193">
          <cell r="B1193" t="str">
            <v>케이씨에스</v>
          </cell>
          <cell r="C1193" t="str">
            <v>KOSDAQ</v>
          </cell>
          <cell r="D1193" t="str">
            <v>컴퓨터서비스</v>
          </cell>
          <cell r="E1193">
            <v>8840</v>
          </cell>
          <cell r="F1193">
            <v>120</v>
          </cell>
          <cell r="G1193">
            <v>1.38</v>
          </cell>
          <cell r="H1193">
            <v>106080000000</v>
          </cell>
        </row>
        <row r="1194">
          <cell r="B1194" t="str">
            <v>케이씨티</v>
          </cell>
          <cell r="C1194" t="str">
            <v>KOSDAQ</v>
          </cell>
          <cell r="D1194" t="str">
            <v>컴퓨터서비스</v>
          </cell>
          <cell r="E1194">
            <v>9510</v>
          </cell>
          <cell r="F1194">
            <v>400</v>
          </cell>
          <cell r="G1194">
            <v>4.3899999999999997</v>
          </cell>
          <cell r="H1194">
            <v>163096500000</v>
          </cell>
        </row>
        <row r="1195">
          <cell r="B1195" t="str">
            <v>케이씨피드</v>
          </cell>
          <cell r="C1195" t="str">
            <v>KOSDAQ</v>
          </cell>
          <cell r="D1195" t="str">
            <v>음식료·담배</v>
          </cell>
          <cell r="E1195">
            <v>4630</v>
          </cell>
          <cell r="F1195">
            <v>55</v>
          </cell>
          <cell r="G1195">
            <v>1.2</v>
          </cell>
          <cell r="H1195">
            <v>77394422540</v>
          </cell>
        </row>
        <row r="1196">
          <cell r="B1196" t="str">
            <v>케이아이엔엑스</v>
          </cell>
          <cell r="C1196" t="str">
            <v>KOSDAQ</v>
          </cell>
          <cell r="D1196" t="str">
            <v>인터넷</v>
          </cell>
          <cell r="E1196">
            <v>75300</v>
          </cell>
          <cell r="F1196">
            <v>500</v>
          </cell>
          <cell r="G1196">
            <v>0.67</v>
          </cell>
          <cell r="H1196">
            <v>367464000000</v>
          </cell>
        </row>
        <row r="1197">
          <cell r="B1197" t="str">
            <v>케이에스피</v>
          </cell>
          <cell r="C1197" t="str">
            <v>KOSDAQ</v>
          </cell>
          <cell r="D1197" t="str">
            <v>기계·장비</v>
          </cell>
          <cell r="E1197">
            <v>1845</v>
          </cell>
          <cell r="F1197">
            <v>-15</v>
          </cell>
          <cell r="G1197">
            <v>-0.81</v>
          </cell>
          <cell r="H1197">
            <v>66774714165</v>
          </cell>
        </row>
        <row r="1198">
          <cell r="B1198" t="str">
            <v>케이엔더블유</v>
          </cell>
          <cell r="C1198" t="str">
            <v>KOSDAQ</v>
          </cell>
          <cell r="D1198" t="str">
            <v>일반전기전자</v>
          </cell>
          <cell r="E1198">
            <v>7170</v>
          </cell>
          <cell r="F1198">
            <v>-130</v>
          </cell>
          <cell r="G1198">
            <v>-1.78</v>
          </cell>
          <cell r="H1198">
            <v>73573857990</v>
          </cell>
        </row>
        <row r="1199">
          <cell r="B1199" t="str">
            <v>케이엔제이</v>
          </cell>
          <cell r="C1199" t="str">
            <v>KOSDAQ</v>
          </cell>
          <cell r="D1199" t="str">
            <v>기계·장비</v>
          </cell>
          <cell r="E1199">
            <v>13250</v>
          </cell>
          <cell r="F1199">
            <v>950</v>
          </cell>
          <cell r="G1199">
            <v>7.72</v>
          </cell>
          <cell r="H1199">
            <v>84076974000</v>
          </cell>
        </row>
        <row r="1200">
          <cell r="B1200" t="str">
            <v>케이엘넷</v>
          </cell>
          <cell r="C1200" t="str">
            <v>KOSDAQ</v>
          </cell>
          <cell r="D1200" t="str">
            <v>통신서비스</v>
          </cell>
          <cell r="E1200">
            <v>3550</v>
          </cell>
          <cell r="F1200">
            <v>-25</v>
          </cell>
          <cell r="G1200">
            <v>-0.7</v>
          </cell>
          <cell r="H1200">
            <v>85749291500</v>
          </cell>
        </row>
        <row r="1201">
          <cell r="B1201" t="str">
            <v>케이엠</v>
          </cell>
          <cell r="C1201" t="str">
            <v>KOSDAQ</v>
          </cell>
          <cell r="D1201" t="str">
            <v>섬유·의류</v>
          </cell>
          <cell r="E1201">
            <v>10950</v>
          </cell>
          <cell r="F1201">
            <v>0</v>
          </cell>
          <cell r="G1201">
            <v>0</v>
          </cell>
          <cell r="H1201">
            <v>112588206600</v>
          </cell>
        </row>
        <row r="1202">
          <cell r="B1202" t="str">
            <v>케이엠더블유</v>
          </cell>
          <cell r="C1202" t="str">
            <v>KOSDAQ</v>
          </cell>
          <cell r="D1202" t="str">
            <v>통신장비</v>
          </cell>
          <cell r="E1202">
            <v>64000</v>
          </cell>
          <cell r="F1202">
            <v>-700</v>
          </cell>
          <cell r="G1202">
            <v>-1.08</v>
          </cell>
          <cell r="H1202">
            <v>2548536512000</v>
          </cell>
        </row>
        <row r="1203">
          <cell r="B1203" t="str">
            <v>케이엠제약</v>
          </cell>
          <cell r="C1203" t="str">
            <v>KOSDAQ</v>
          </cell>
          <cell r="D1203" t="str">
            <v>화학</v>
          </cell>
          <cell r="E1203">
            <v>2610</v>
          </cell>
          <cell r="F1203">
            <v>15</v>
          </cell>
          <cell r="G1203">
            <v>0.57999999999999996</v>
          </cell>
          <cell r="H1203">
            <v>72785200500</v>
          </cell>
        </row>
        <row r="1204">
          <cell r="B1204" t="str">
            <v>케이프</v>
          </cell>
          <cell r="C1204" t="str">
            <v>KOSDAQ</v>
          </cell>
          <cell r="D1204" t="str">
            <v>운송장비·부품</v>
          </cell>
          <cell r="E1204">
            <v>5080</v>
          </cell>
          <cell r="F1204">
            <v>-120</v>
          </cell>
          <cell r="G1204">
            <v>-2.31</v>
          </cell>
          <cell r="H1204">
            <v>156980778240</v>
          </cell>
        </row>
        <row r="1205">
          <cell r="B1205" t="str">
            <v>케이프이에스제4호</v>
          </cell>
          <cell r="C1205" t="str">
            <v>KOSDAQ</v>
          </cell>
          <cell r="D1205" t="str">
            <v>금융</v>
          </cell>
          <cell r="E1205">
            <v>2065</v>
          </cell>
          <cell r="F1205">
            <v>10</v>
          </cell>
          <cell r="G1205">
            <v>0.49</v>
          </cell>
          <cell r="H1205">
            <v>6213585000</v>
          </cell>
        </row>
        <row r="1206">
          <cell r="B1206" t="str">
            <v>케이피에스</v>
          </cell>
          <cell r="C1206" t="str">
            <v>KOSDAQ</v>
          </cell>
          <cell r="D1206" t="str">
            <v>반도체</v>
          </cell>
          <cell r="E1206">
            <v>14750</v>
          </cell>
          <cell r="F1206">
            <v>-50</v>
          </cell>
          <cell r="G1206">
            <v>-0.34</v>
          </cell>
          <cell r="H1206">
            <v>226258923000</v>
          </cell>
        </row>
        <row r="1207">
          <cell r="B1207" t="str">
            <v>케이피에프</v>
          </cell>
          <cell r="C1207" t="str">
            <v>KOSDAQ</v>
          </cell>
          <cell r="D1207" t="str">
            <v>금속</v>
          </cell>
          <cell r="E1207">
            <v>4370</v>
          </cell>
          <cell r="F1207">
            <v>-30</v>
          </cell>
          <cell r="G1207">
            <v>-0.68</v>
          </cell>
          <cell r="H1207">
            <v>77428752500</v>
          </cell>
        </row>
        <row r="1208">
          <cell r="B1208" t="str">
            <v>케이피엠테크</v>
          </cell>
          <cell r="C1208" t="str">
            <v>KOSDAQ</v>
          </cell>
          <cell r="D1208" t="str">
            <v>화학</v>
          </cell>
          <cell r="E1208">
            <v>2835</v>
          </cell>
          <cell r="F1208">
            <v>-70</v>
          </cell>
          <cell r="G1208">
            <v>-2.41</v>
          </cell>
          <cell r="H1208">
            <v>397497581145</v>
          </cell>
        </row>
        <row r="1209">
          <cell r="B1209" t="str">
            <v>케이피티유</v>
          </cell>
          <cell r="C1209" t="str">
            <v>KOSDAQ</v>
          </cell>
          <cell r="D1209" t="str">
            <v>금속</v>
          </cell>
          <cell r="E1209">
            <v>12150</v>
          </cell>
          <cell r="F1209">
            <v>2770</v>
          </cell>
          <cell r="G1209">
            <v>29.53</v>
          </cell>
          <cell r="H1209">
            <v>61479000000</v>
          </cell>
        </row>
        <row r="1210">
          <cell r="B1210" t="str">
            <v>켄코아에어로스페이스</v>
          </cell>
          <cell r="C1210" t="str">
            <v>KOSDAQ</v>
          </cell>
          <cell r="D1210" t="str">
            <v>운송장비·부품</v>
          </cell>
          <cell r="E1210">
            <v>13900</v>
          </cell>
          <cell r="F1210">
            <v>-250</v>
          </cell>
          <cell r="G1210">
            <v>-1.77</v>
          </cell>
          <cell r="H1210">
            <v>161972363200</v>
          </cell>
        </row>
        <row r="1211">
          <cell r="B1211" t="str">
            <v>켐온</v>
          </cell>
          <cell r="C1211" t="str">
            <v>KOSDAQ</v>
          </cell>
          <cell r="D1211" t="str">
            <v>기타서비스</v>
          </cell>
          <cell r="E1211">
            <v>3180</v>
          </cell>
          <cell r="F1211">
            <v>-25</v>
          </cell>
          <cell r="G1211">
            <v>-0.78</v>
          </cell>
          <cell r="H1211">
            <v>203079061200</v>
          </cell>
        </row>
        <row r="1212">
          <cell r="B1212" t="str">
            <v>켐트로닉스</v>
          </cell>
          <cell r="C1212" t="str">
            <v>KOSDAQ</v>
          </cell>
          <cell r="D1212" t="str">
            <v>화학</v>
          </cell>
          <cell r="E1212">
            <v>26650</v>
          </cell>
          <cell r="F1212">
            <v>-100</v>
          </cell>
          <cell r="G1212">
            <v>-0.37</v>
          </cell>
          <cell r="H1212">
            <v>395969884050</v>
          </cell>
        </row>
        <row r="1213">
          <cell r="B1213" t="str">
            <v>켐트로스</v>
          </cell>
          <cell r="C1213" t="str">
            <v>KOSDAQ</v>
          </cell>
          <cell r="D1213" t="str">
            <v>화학</v>
          </cell>
          <cell r="E1213">
            <v>6200</v>
          </cell>
          <cell r="F1213">
            <v>10</v>
          </cell>
          <cell r="G1213">
            <v>0.16</v>
          </cell>
          <cell r="H1213">
            <v>163202953400</v>
          </cell>
        </row>
        <row r="1214">
          <cell r="B1214" t="str">
            <v>코나아이</v>
          </cell>
          <cell r="C1214" t="str">
            <v>KOSDAQ</v>
          </cell>
          <cell r="D1214" t="str">
            <v>소프트웨어</v>
          </cell>
          <cell r="E1214">
            <v>40850</v>
          </cell>
          <cell r="F1214">
            <v>-1350</v>
          </cell>
          <cell r="G1214">
            <v>-3.2</v>
          </cell>
          <cell r="H1214">
            <v>635589970300</v>
          </cell>
        </row>
        <row r="1215">
          <cell r="B1215" t="str">
            <v>코너스톤네트웍스</v>
          </cell>
          <cell r="C1215" t="str">
            <v>KOSDAQ</v>
          </cell>
          <cell r="D1215" t="str">
            <v>유통</v>
          </cell>
          <cell r="E1215">
            <v>204</v>
          </cell>
          <cell r="F1215">
            <v>0</v>
          </cell>
          <cell r="G1215">
            <v>0</v>
          </cell>
          <cell r="H1215">
            <v>26473567764</v>
          </cell>
        </row>
        <row r="1216">
          <cell r="B1216" t="str">
            <v>코다코</v>
          </cell>
          <cell r="C1216" t="str">
            <v>KOSDAQ</v>
          </cell>
          <cell r="D1216" t="str">
            <v>운송장비·부품</v>
          </cell>
          <cell r="E1216">
            <v>1250</v>
          </cell>
          <cell r="F1216">
            <v>20</v>
          </cell>
          <cell r="G1216">
            <v>1.63</v>
          </cell>
          <cell r="H1216">
            <v>48830320000</v>
          </cell>
        </row>
        <row r="1217">
          <cell r="B1217" t="str">
            <v>코데즈컴바인</v>
          </cell>
          <cell r="C1217" t="str">
            <v>KOSDAQ</v>
          </cell>
          <cell r="D1217" t="str">
            <v>섬유·의류</v>
          </cell>
          <cell r="E1217">
            <v>2490</v>
          </cell>
          <cell r="F1217">
            <v>-10</v>
          </cell>
          <cell r="G1217">
            <v>-0.4</v>
          </cell>
          <cell r="H1217">
            <v>94228078980</v>
          </cell>
        </row>
        <row r="1218">
          <cell r="B1218" t="str">
            <v>코드네이처</v>
          </cell>
          <cell r="C1218" t="str">
            <v>KOSDAQ</v>
          </cell>
          <cell r="D1218" t="str">
            <v>건설</v>
          </cell>
          <cell r="E1218">
            <v>2095</v>
          </cell>
          <cell r="F1218">
            <v>-170</v>
          </cell>
          <cell r="G1218">
            <v>-7.51</v>
          </cell>
          <cell r="H1218">
            <v>67059996775</v>
          </cell>
        </row>
        <row r="1219">
          <cell r="B1219" t="str">
            <v>코디</v>
          </cell>
          <cell r="C1219" t="str">
            <v>KOSDAQ</v>
          </cell>
          <cell r="D1219" t="str">
            <v>화학</v>
          </cell>
          <cell r="E1219">
            <v>2120</v>
          </cell>
          <cell r="F1219">
            <v>125</v>
          </cell>
          <cell r="G1219">
            <v>6.27</v>
          </cell>
          <cell r="H1219">
            <v>52473396240</v>
          </cell>
        </row>
        <row r="1220">
          <cell r="B1220" t="str">
            <v>코디엠</v>
          </cell>
          <cell r="C1220" t="str">
            <v>KOSDAQ</v>
          </cell>
          <cell r="D1220" t="str">
            <v>반도체</v>
          </cell>
          <cell r="E1220">
            <v>256</v>
          </cell>
          <cell r="F1220">
            <v>-79</v>
          </cell>
          <cell r="G1220">
            <v>-23.58</v>
          </cell>
          <cell r="H1220">
            <v>67387846144</v>
          </cell>
        </row>
        <row r="1221">
          <cell r="B1221" t="str">
            <v>코렌</v>
          </cell>
          <cell r="C1221" t="str">
            <v>KOSDAQ</v>
          </cell>
          <cell r="D1221" t="str">
            <v>의료·정밀기기</v>
          </cell>
          <cell r="E1221">
            <v>1260</v>
          </cell>
          <cell r="F1221">
            <v>110</v>
          </cell>
          <cell r="G1221">
            <v>9.57</v>
          </cell>
          <cell r="H1221">
            <v>86908969980</v>
          </cell>
        </row>
        <row r="1222">
          <cell r="B1222" t="str">
            <v>코렌텍</v>
          </cell>
          <cell r="C1222" t="str">
            <v>KOSDAQ</v>
          </cell>
          <cell r="D1222" t="str">
            <v>의료·정밀기기</v>
          </cell>
          <cell r="E1222">
            <v>18400</v>
          </cell>
          <cell r="F1222">
            <v>250</v>
          </cell>
          <cell r="G1222">
            <v>1.38</v>
          </cell>
          <cell r="H1222">
            <v>213914388800</v>
          </cell>
        </row>
        <row r="1223">
          <cell r="B1223" t="str">
            <v>코리아나</v>
          </cell>
          <cell r="C1223" t="str">
            <v>KOSDAQ</v>
          </cell>
          <cell r="D1223" t="str">
            <v>화학</v>
          </cell>
          <cell r="E1223">
            <v>4775</v>
          </cell>
          <cell r="F1223">
            <v>0</v>
          </cell>
          <cell r="G1223">
            <v>0</v>
          </cell>
          <cell r="H1223">
            <v>191000000000</v>
          </cell>
        </row>
        <row r="1224">
          <cell r="B1224" t="str">
            <v>코리아센터</v>
          </cell>
          <cell r="C1224" t="str">
            <v>KOSDAQ</v>
          </cell>
          <cell r="D1224" t="str">
            <v>소프트웨어</v>
          </cell>
          <cell r="E1224">
            <v>8410</v>
          </cell>
          <cell r="F1224">
            <v>-220</v>
          </cell>
          <cell r="G1224">
            <v>-2.5499999999999998</v>
          </cell>
          <cell r="H1224">
            <v>640847357170</v>
          </cell>
        </row>
        <row r="1225">
          <cell r="B1225" t="str">
            <v>코리아에셋투자증권</v>
          </cell>
          <cell r="C1225" t="str">
            <v>KOSDAQ</v>
          </cell>
          <cell r="D1225" t="str">
            <v>금융</v>
          </cell>
          <cell r="E1225">
            <v>9470</v>
          </cell>
          <cell r="F1225">
            <v>-110</v>
          </cell>
          <cell r="G1225">
            <v>-1.1499999999999999</v>
          </cell>
          <cell r="H1225">
            <v>60494360000</v>
          </cell>
        </row>
        <row r="1226">
          <cell r="B1226" t="str">
            <v>코리아에스이</v>
          </cell>
          <cell r="C1226" t="str">
            <v>KOSDAQ</v>
          </cell>
          <cell r="D1226" t="str">
            <v>금속</v>
          </cell>
          <cell r="E1226">
            <v>1275</v>
          </cell>
          <cell r="F1226">
            <v>15</v>
          </cell>
          <cell r="G1226">
            <v>1.19</v>
          </cell>
          <cell r="H1226">
            <v>24097500000</v>
          </cell>
        </row>
        <row r="1227">
          <cell r="B1227" t="str">
            <v>코리아에프티</v>
          </cell>
          <cell r="C1227" t="str">
            <v>KOSDAQ</v>
          </cell>
          <cell r="D1227" t="str">
            <v>운송장비·부품</v>
          </cell>
          <cell r="E1227">
            <v>3340</v>
          </cell>
          <cell r="F1227">
            <v>40</v>
          </cell>
          <cell r="G1227">
            <v>1.21</v>
          </cell>
          <cell r="H1227">
            <v>92989153760</v>
          </cell>
        </row>
        <row r="1228">
          <cell r="B1228" t="str">
            <v>코맥스</v>
          </cell>
          <cell r="C1228" t="str">
            <v>KOSDAQ</v>
          </cell>
          <cell r="D1228" t="str">
            <v>통신장비</v>
          </cell>
          <cell r="E1228">
            <v>5870</v>
          </cell>
          <cell r="F1228">
            <v>0</v>
          </cell>
          <cell r="G1228">
            <v>0</v>
          </cell>
          <cell r="H1228">
            <v>88001672290</v>
          </cell>
        </row>
        <row r="1229">
          <cell r="B1229" t="str">
            <v>코메론</v>
          </cell>
          <cell r="C1229" t="str">
            <v>KOSDAQ</v>
          </cell>
          <cell r="D1229" t="str">
            <v>의료·정밀기기</v>
          </cell>
          <cell r="E1229">
            <v>10400</v>
          </cell>
          <cell r="F1229">
            <v>400</v>
          </cell>
          <cell r="G1229">
            <v>4</v>
          </cell>
          <cell r="H1229">
            <v>94099200000</v>
          </cell>
        </row>
        <row r="1230">
          <cell r="B1230" t="str">
            <v>코미코</v>
          </cell>
          <cell r="C1230" t="str">
            <v>KOSDAQ</v>
          </cell>
          <cell r="D1230" t="str">
            <v>반도체</v>
          </cell>
          <cell r="E1230">
            <v>67800</v>
          </cell>
          <cell r="F1230">
            <v>3600</v>
          </cell>
          <cell r="G1230">
            <v>5.61</v>
          </cell>
          <cell r="H1230">
            <v>679386306600</v>
          </cell>
        </row>
        <row r="1231">
          <cell r="B1231" t="str">
            <v>코미팜</v>
          </cell>
          <cell r="C1231" t="str">
            <v>KOSDAQ</v>
          </cell>
          <cell r="D1231" t="str">
            <v>제약</v>
          </cell>
          <cell r="E1231">
            <v>10350</v>
          </cell>
          <cell r="F1231">
            <v>100</v>
          </cell>
          <cell r="G1231">
            <v>0.98</v>
          </cell>
          <cell r="H1231">
            <v>664323816600</v>
          </cell>
        </row>
        <row r="1232">
          <cell r="B1232" t="str">
            <v>코세스</v>
          </cell>
          <cell r="C1232" t="str">
            <v>KOSDAQ</v>
          </cell>
          <cell r="D1232" t="str">
            <v>반도체</v>
          </cell>
          <cell r="E1232">
            <v>8560</v>
          </cell>
          <cell r="F1232">
            <v>370</v>
          </cell>
          <cell r="G1232">
            <v>4.5199999999999996</v>
          </cell>
          <cell r="H1232">
            <v>141967274720</v>
          </cell>
        </row>
        <row r="1233">
          <cell r="B1233" t="str">
            <v>코센</v>
          </cell>
          <cell r="C1233" t="str">
            <v>KOSDAQ</v>
          </cell>
          <cell r="D1233" t="str">
            <v>금속</v>
          </cell>
          <cell r="E1233">
            <v>905</v>
          </cell>
          <cell r="F1233">
            <v>0</v>
          </cell>
          <cell r="G1233">
            <v>0</v>
          </cell>
          <cell r="H1233">
            <v>26398999325</v>
          </cell>
        </row>
        <row r="1234">
          <cell r="B1234" t="str">
            <v>코스나인</v>
          </cell>
          <cell r="C1234" t="str">
            <v>KOSDAQ</v>
          </cell>
          <cell r="D1234" t="str">
            <v>IT부품</v>
          </cell>
          <cell r="E1234">
            <v>1500</v>
          </cell>
          <cell r="F1234">
            <v>-10</v>
          </cell>
          <cell r="G1234">
            <v>-0.66</v>
          </cell>
          <cell r="H1234">
            <v>52360606500</v>
          </cell>
        </row>
        <row r="1235">
          <cell r="B1235" t="str">
            <v>코스맥스엔비티</v>
          </cell>
          <cell r="C1235" t="str">
            <v>KOSDAQ</v>
          </cell>
          <cell r="D1235" t="str">
            <v>음식료·담배</v>
          </cell>
          <cell r="E1235">
            <v>8300</v>
          </cell>
          <cell r="F1235">
            <v>-90</v>
          </cell>
          <cell r="G1235">
            <v>-1.07</v>
          </cell>
          <cell r="H1235">
            <v>171212400000</v>
          </cell>
        </row>
        <row r="1236">
          <cell r="B1236" t="str">
            <v>코스메카코리아</v>
          </cell>
          <cell r="C1236" t="str">
            <v>KOSDAQ</v>
          </cell>
          <cell r="D1236" t="str">
            <v>화학</v>
          </cell>
          <cell r="E1236">
            <v>16250</v>
          </cell>
          <cell r="F1236">
            <v>-250</v>
          </cell>
          <cell r="G1236">
            <v>-1.52</v>
          </cell>
          <cell r="H1236">
            <v>173550000000</v>
          </cell>
        </row>
        <row r="1237">
          <cell r="B1237" t="str">
            <v>코스온</v>
          </cell>
          <cell r="C1237" t="str">
            <v>KOSDAQ</v>
          </cell>
          <cell r="D1237" t="str">
            <v>화학</v>
          </cell>
          <cell r="E1237">
            <v>2630</v>
          </cell>
          <cell r="F1237">
            <v>0</v>
          </cell>
          <cell r="G1237">
            <v>0</v>
          </cell>
          <cell r="H1237">
            <v>62963935800</v>
          </cell>
        </row>
        <row r="1238">
          <cell r="B1238" t="str">
            <v>코아스템</v>
          </cell>
          <cell r="C1238" t="str">
            <v>KOSDAQ</v>
          </cell>
          <cell r="D1238" t="str">
            <v>제약</v>
          </cell>
          <cell r="E1238">
            <v>16600</v>
          </cell>
          <cell r="F1238">
            <v>200</v>
          </cell>
          <cell r="G1238">
            <v>1.22</v>
          </cell>
          <cell r="H1238">
            <v>260909504000</v>
          </cell>
        </row>
        <row r="1239">
          <cell r="B1239" t="str">
            <v>코아시아</v>
          </cell>
          <cell r="C1239" t="str">
            <v>KOSDAQ</v>
          </cell>
          <cell r="D1239" t="str">
            <v>IT부품</v>
          </cell>
          <cell r="E1239">
            <v>11400</v>
          </cell>
          <cell r="F1239">
            <v>250</v>
          </cell>
          <cell r="G1239">
            <v>2.2400000000000002</v>
          </cell>
          <cell r="H1239">
            <v>299989586400</v>
          </cell>
        </row>
        <row r="1240">
          <cell r="B1240" t="str">
            <v>코아시아옵틱스</v>
          </cell>
          <cell r="C1240" t="str">
            <v>KOSDAQ</v>
          </cell>
          <cell r="D1240" t="str">
            <v>의료·정밀기기</v>
          </cell>
          <cell r="E1240">
            <v>2055</v>
          </cell>
          <cell r="F1240">
            <v>0</v>
          </cell>
          <cell r="G1240">
            <v>0</v>
          </cell>
          <cell r="H1240">
            <v>84733046430</v>
          </cell>
        </row>
        <row r="1241">
          <cell r="B1241" t="str">
            <v>코엔텍</v>
          </cell>
          <cell r="C1241" t="str">
            <v>KOSDAQ</v>
          </cell>
          <cell r="D1241" t="str">
            <v>기타서비스</v>
          </cell>
          <cell r="E1241">
            <v>8920</v>
          </cell>
          <cell r="F1241">
            <v>-30</v>
          </cell>
          <cell r="G1241">
            <v>-0.34</v>
          </cell>
          <cell r="H1241">
            <v>446000000000</v>
          </cell>
        </row>
        <row r="1242">
          <cell r="B1242" t="str">
            <v>코오롱생명과학</v>
          </cell>
          <cell r="C1242" t="str">
            <v>KOSDAQ</v>
          </cell>
          <cell r="D1242" t="str">
            <v>제약</v>
          </cell>
          <cell r="E1242">
            <v>20200</v>
          </cell>
          <cell r="F1242">
            <v>450</v>
          </cell>
          <cell r="G1242">
            <v>2.2799999999999998</v>
          </cell>
          <cell r="H1242">
            <v>230529591200</v>
          </cell>
        </row>
        <row r="1243">
          <cell r="B1243" t="str">
            <v>코오롱티슈진</v>
          </cell>
          <cell r="C1243" t="str">
            <v>KOSDAQ</v>
          </cell>
          <cell r="D1243" t="str">
            <v>제약</v>
          </cell>
          <cell r="E1243">
            <v>8010</v>
          </cell>
          <cell r="F1243">
            <v>0</v>
          </cell>
          <cell r="G1243">
            <v>0</v>
          </cell>
          <cell r="H1243">
            <v>489551575500</v>
          </cell>
        </row>
        <row r="1244">
          <cell r="B1244" t="str">
            <v>코웰패션</v>
          </cell>
          <cell r="C1244" t="str">
            <v>KOSDAQ</v>
          </cell>
          <cell r="D1244" t="str">
            <v>유통</v>
          </cell>
          <cell r="E1244">
            <v>6230</v>
          </cell>
          <cell r="F1244">
            <v>20</v>
          </cell>
          <cell r="G1244">
            <v>0.32</v>
          </cell>
          <cell r="H1244">
            <v>551356457820</v>
          </cell>
        </row>
        <row r="1245">
          <cell r="B1245" t="str">
            <v>코위버</v>
          </cell>
          <cell r="C1245" t="str">
            <v>KOSDAQ</v>
          </cell>
          <cell r="D1245" t="str">
            <v>통신장비</v>
          </cell>
          <cell r="E1245">
            <v>9300</v>
          </cell>
          <cell r="F1245">
            <v>50</v>
          </cell>
          <cell r="G1245">
            <v>0.54</v>
          </cell>
          <cell r="H1245">
            <v>91110240000</v>
          </cell>
        </row>
        <row r="1246">
          <cell r="B1246" t="str">
            <v>코윈테크</v>
          </cell>
          <cell r="C1246" t="str">
            <v>KOSDAQ</v>
          </cell>
          <cell r="D1246" t="str">
            <v>기계·장비</v>
          </cell>
          <cell r="E1246">
            <v>23600</v>
          </cell>
          <cell r="F1246">
            <v>200</v>
          </cell>
          <cell r="G1246">
            <v>0.85</v>
          </cell>
          <cell r="H1246">
            <v>218335211200</v>
          </cell>
        </row>
        <row r="1247">
          <cell r="B1247" t="str">
            <v>코이즈</v>
          </cell>
          <cell r="C1247" t="str">
            <v>KOSDAQ</v>
          </cell>
          <cell r="D1247" t="str">
            <v>IT부품</v>
          </cell>
          <cell r="E1247">
            <v>6900</v>
          </cell>
          <cell r="F1247">
            <v>-80</v>
          </cell>
          <cell r="G1247">
            <v>-1.1499999999999999</v>
          </cell>
          <cell r="H1247">
            <v>106339467300</v>
          </cell>
        </row>
        <row r="1248">
          <cell r="B1248" t="str">
            <v>코콤</v>
          </cell>
          <cell r="C1248" t="str">
            <v>KOSDAQ</v>
          </cell>
          <cell r="D1248" t="str">
            <v>통신장비</v>
          </cell>
          <cell r="E1248">
            <v>7370</v>
          </cell>
          <cell r="F1248">
            <v>-50</v>
          </cell>
          <cell r="G1248">
            <v>-0.67</v>
          </cell>
          <cell r="H1248">
            <v>129199785000</v>
          </cell>
        </row>
        <row r="1249">
          <cell r="B1249" t="str">
            <v>코텍</v>
          </cell>
          <cell r="C1249" t="str">
            <v>KOSDAQ</v>
          </cell>
          <cell r="D1249" t="str">
            <v>정보기기</v>
          </cell>
          <cell r="E1249">
            <v>10500</v>
          </cell>
          <cell r="F1249">
            <v>0</v>
          </cell>
          <cell r="G1249">
            <v>0</v>
          </cell>
          <cell r="H1249">
            <v>163532796000</v>
          </cell>
        </row>
        <row r="1250">
          <cell r="B1250" t="str">
            <v>코퍼스코리아</v>
          </cell>
          <cell r="C1250" t="str">
            <v>KOSDAQ</v>
          </cell>
          <cell r="D1250" t="str">
            <v>오락·문화</v>
          </cell>
          <cell r="E1250">
            <v>3015</v>
          </cell>
          <cell r="F1250">
            <v>525</v>
          </cell>
          <cell r="G1250">
            <v>21.08</v>
          </cell>
          <cell r="H1250">
            <v>103431607110</v>
          </cell>
        </row>
        <row r="1251">
          <cell r="B1251" t="str">
            <v>코프라</v>
          </cell>
          <cell r="C1251" t="str">
            <v>KOSDAQ</v>
          </cell>
          <cell r="D1251" t="str">
            <v>화학</v>
          </cell>
          <cell r="E1251">
            <v>5920</v>
          </cell>
          <cell r="F1251">
            <v>100</v>
          </cell>
          <cell r="G1251">
            <v>1.72</v>
          </cell>
          <cell r="H1251">
            <v>125004553280</v>
          </cell>
        </row>
        <row r="1252">
          <cell r="B1252" t="str">
            <v>콜마비앤에이치</v>
          </cell>
          <cell r="C1252" t="str">
            <v>KOSDAQ</v>
          </cell>
          <cell r="D1252" t="str">
            <v>제약</v>
          </cell>
          <cell r="E1252">
            <v>53700</v>
          </cell>
          <cell r="F1252">
            <v>-1300</v>
          </cell>
          <cell r="G1252">
            <v>-2.36</v>
          </cell>
          <cell r="H1252">
            <v>1586489064600</v>
          </cell>
        </row>
        <row r="1253">
          <cell r="B1253" t="str">
            <v>퀀타매트릭스</v>
          </cell>
          <cell r="C1253" t="str">
            <v>KOSDAQ</v>
          </cell>
          <cell r="D1253" t="str">
            <v>의료·정밀기기</v>
          </cell>
          <cell r="E1253">
            <v>16800</v>
          </cell>
          <cell r="F1253">
            <v>200</v>
          </cell>
          <cell r="G1253">
            <v>1.2</v>
          </cell>
          <cell r="H1253">
            <v>248517763200</v>
          </cell>
        </row>
        <row r="1254">
          <cell r="B1254" t="str">
            <v>큐렉소</v>
          </cell>
          <cell r="C1254" t="str">
            <v>KOSDAQ</v>
          </cell>
          <cell r="D1254" t="str">
            <v>유통</v>
          </cell>
          <cell r="E1254">
            <v>8510</v>
          </cell>
          <cell r="F1254">
            <v>-120</v>
          </cell>
          <cell r="G1254">
            <v>-1.39</v>
          </cell>
          <cell r="H1254">
            <v>284552418670</v>
          </cell>
        </row>
        <row r="1255">
          <cell r="B1255" t="str">
            <v>큐로컴</v>
          </cell>
          <cell r="C1255" t="str">
            <v>KOSDAQ</v>
          </cell>
          <cell r="D1255" t="str">
            <v>컴퓨터서비스</v>
          </cell>
          <cell r="E1255">
            <v>1360</v>
          </cell>
          <cell r="F1255">
            <v>25</v>
          </cell>
          <cell r="G1255">
            <v>1.87</v>
          </cell>
          <cell r="H1255">
            <v>162474969040</v>
          </cell>
        </row>
        <row r="1256">
          <cell r="B1256" t="str">
            <v>큐로홀딩스</v>
          </cell>
          <cell r="C1256" t="str">
            <v>KOSDAQ</v>
          </cell>
          <cell r="D1256" t="str">
            <v>방송서비스</v>
          </cell>
          <cell r="E1256">
            <v>543</v>
          </cell>
          <cell r="F1256">
            <v>7</v>
          </cell>
          <cell r="G1256">
            <v>1.31</v>
          </cell>
          <cell r="H1256">
            <v>65486231685</v>
          </cell>
        </row>
        <row r="1257">
          <cell r="B1257" t="str">
            <v>큐리언트</v>
          </cell>
          <cell r="C1257" t="str">
            <v>KOSDAQ</v>
          </cell>
          <cell r="D1257" t="str">
            <v>기타서비스</v>
          </cell>
          <cell r="E1257">
            <v>32700</v>
          </cell>
          <cell r="F1257">
            <v>1200</v>
          </cell>
          <cell r="G1257">
            <v>3.81</v>
          </cell>
          <cell r="H1257">
            <v>289185360300</v>
          </cell>
        </row>
        <row r="1258">
          <cell r="B1258" t="str">
            <v>큐브앤컴퍼니</v>
          </cell>
          <cell r="C1258" t="str">
            <v>KOSDAQ</v>
          </cell>
          <cell r="D1258" t="str">
            <v>유통</v>
          </cell>
          <cell r="E1258">
            <v>2150</v>
          </cell>
          <cell r="F1258">
            <v>45</v>
          </cell>
          <cell r="G1258">
            <v>2.14</v>
          </cell>
          <cell r="H1258">
            <v>70069172950</v>
          </cell>
        </row>
        <row r="1259">
          <cell r="B1259" t="str">
            <v>큐브엔터</v>
          </cell>
          <cell r="C1259" t="str">
            <v>KOSDAQ</v>
          </cell>
          <cell r="D1259" t="str">
            <v>오락·문화</v>
          </cell>
          <cell r="E1259">
            <v>3935</v>
          </cell>
          <cell r="F1259">
            <v>30</v>
          </cell>
          <cell r="G1259">
            <v>0.77</v>
          </cell>
          <cell r="H1259">
            <v>135831627530</v>
          </cell>
        </row>
        <row r="1260">
          <cell r="B1260" t="str">
            <v>큐에스아이</v>
          </cell>
          <cell r="C1260" t="str">
            <v>KOSDAQ</v>
          </cell>
          <cell r="D1260" t="str">
            <v>반도체</v>
          </cell>
          <cell r="E1260">
            <v>16400</v>
          </cell>
          <cell r="F1260">
            <v>-200</v>
          </cell>
          <cell r="G1260">
            <v>-1.2</v>
          </cell>
          <cell r="H1260">
            <v>135762972000</v>
          </cell>
        </row>
        <row r="1261">
          <cell r="B1261" t="str">
            <v>큐캐피탈</v>
          </cell>
          <cell r="C1261" t="str">
            <v>KOSDAQ</v>
          </cell>
          <cell r="D1261" t="str">
            <v>금융</v>
          </cell>
          <cell r="E1261">
            <v>665</v>
          </cell>
          <cell r="F1261">
            <v>23</v>
          </cell>
          <cell r="G1261">
            <v>3.58</v>
          </cell>
          <cell r="H1261">
            <v>111654778795</v>
          </cell>
        </row>
        <row r="1262">
          <cell r="B1262" t="str">
            <v>크로바하이텍</v>
          </cell>
          <cell r="C1262" t="str">
            <v>KOSDAQ</v>
          </cell>
          <cell r="D1262" t="str">
            <v>반도체</v>
          </cell>
          <cell r="E1262">
            <v>1865</v>
          </cell>
          <cell r="F1262">
            <v>0</v>
          </cell>
          <cell r="G1262">
            <v>0</v>
          </cell>
          <cell r="H1262">
            <v>46187765670</v>
          </cell>
        </row>
        <row r="1263">
          <cell r="B1263" t="str">
            <v>크루셜텍</v>
          </cell>
          <cell r="C1263" t="str">
            <v>KOSDAQ</v>
          </cell>
          <cell r="D1263" t="str">
            <v>IT부품</v>
          </cell>
          <cell r="E1263">
            <v>1245</v>
          </cell>
          <cell r="F1263">
            <v>-5</v>
          </cell>
          <cell r="G1263">
            <v>-0.4</v>
          </cell>
          <cell r="H1263">
            <v>26096837175</v>
          </cell>
        </row>
        <row r="1264">
          <cell r="B1264" t="str">
            <v>크리스에프앤씨</v>
          </cell>
          <cell r="C1264" t="str">
            <v>KOSDAQ</v>
          </cell>
          <cell r="D1264" t="str">
            <v>섬유·의류</v>
          </cell>
          <cell r="E1264">
            <v>30450</v>
          </cell>
          <cell r="F1264">
            <v>350</v>
          </cell>
          <cell r="G1264">
            <v>1.1599999999999999</v>
          </cell>
          <cell r="H1264">
            <v>356736366000</v>
          </cell>
        </row>
        <row r="1265">
          <cell r="B1265" t="str">
            <v>크리스탈신소재</v>
          </cell>
          <cell r="C1265" t="str">
            <v>KOSDAQ</v>
          </cell>
          <cell r="D1265" t="str">
            <v>금융</v>
          </cell>
          <cell r="E1265">
            <v>1800</v>
          </cell>
          <cell r="F1265">
            <v>-10</v>
          </cell>
          <cell r="G1265">
            <v>-0.55000000000000004</v>
          </cell>
          <cell r="H1265">
            <v>122010933600</v>
          </cell>
        </row>
        <row r="1266">
          <cell r="B1266" t="str">
            <v>크리스탈지노믹스</v>
          </cell>
          <cell r="C1266" t="str">
            <v>KOSDAQ</v>
          </cell>
          <cell r="D1266" t="str">
            <v>기타서비스</v>
          </cell>
          <cell r="E1266">
            <v>9050</v>
          </cell>
          <cell r="F1266">
            <v>-420</v>
          </cell>
          <cell r="G1266">
            <v>-4.4400000000000004</v>
          </cell>
          <cell r="H1266">
            <v>417815151000</v>
          </cell>
        </row>
        <row r="1267">
          <cell r="B1267" t="str">
            <v>크린앤사이언스</v>
          </cell>
          <cell r="C1267" t="str">
            <v>KOSDAQ</v>
          </cell>
          <cell r="D1267" t="str">
            <v>기계·장비</v>
          </cell>
          <cell r="E1267">
            <v>26800</v>
          </cell>
          <cell r="F1267">
            <v>-250</v>
          </cell>
          <cell r="G1267">
            <v>-0.92</v>
          </cell>
          <cell r="H1267">
            <v>174200000000</v>
          </cell>
        </row>
        <row r="1268">
          <cell r="B1268" t="str">
            <v>클라우드에어</v>
          </cell>
          <cell r="C1268" t="str">
            <v>KOSDAQ</v>
          </cell>
          <cell r="D1268" t="str">
            <v>반도체</v>
          </cell>
          <cell r="E1268">
            <v>1405</v>
          </cell>
          <cell r="F1268">
            <v>5</v>
          </cell>
          <cell r="G1268">
            <v>0.36</v>
          </cell>
          <cell r="H1268">
            <v>65809706845</v>
          </cell>
        </row>
        <row r="1269">
          <cell r="B1269" t="str">
            <v>클래시스</v>
          </cell>
          <cell r="C1269" t="str">
            <v>KOSDAQ</v>
          </cell>
          <cell r="D1269" t="str">
            <v>의료·정밀기기</v>
          </cell>
          <cell r="E1269">
            <v>14600</v>
          </cell>
          <cell r="F1269">
            <v>150</v>
          </cell>
          <cell r="G1269">
            <v>1.04</v>
          </cell>
          <cell r="H1269">
            <v>944866214400</v>
          </cell>
        </row>
        <row r="1270">
          <cell r="B1270" t="str">
            <v>클리노믹스</v>
          </cell>
          <cell r="C1270" t="str">
            <v>KOSDAQ</v>
          </cell>
          <cell r="D1270" t="str">
            <v>기타서비스</v>
          </cell>
          <cell r="E1270">
            <v>13600</v>
          </cell>
          <cell r="F1270">
            <v>250</v>
          </cell>
          <cell r="G1270">
            <v>1.87</v>
          </cell>
          <cell r="H1270">
            <v>181085917600</v>
          </cell>
        </row>
        <row r="1271">
          <cell r="B1271" t="str">
            <v>클리오</v>
          </cell>
          <cell r="C1271" t="str">
            <v>KOSDAQ</v>
          </cell>
          <cell r="D1271" t="str">
            <v>화학</v>
          </cell>
          <cell r="E1271">
            <v>19850</v>
          </cell>
          <cell r="F1271">
            <v>200</v>
          </cell>
          <cell r="G1271">
            <v>1.02</v>
          </cell>
          <cell r="H1271">
            <v>341634757150</v>
          </cell>
        </row>
        <row r="1272">
          <cell r="B1272" t="str">
            <v>키네마스터</v>
          </cell>
          <cell r="C1272" t="str">
            <v>KOSDAQ</v>
          </cell>
          <cell r="D1272" t="str">
            <v>소프트웨어</v>
          </cell>
          <cell r="E1272">
            <v>51700</v>
          </cell>
          <cell r="F1272">
            <v>-300</v>
          </cell>
          <cell r="G1272">
            <v>-0.57999999999999996</v>
          </cell>
          <cell r="H1272">
            <v>700344071900</v>
          </cell>
        </row>
        <row r="1273">
          <cell r="B1273" t="str">
            <v>키움제5호스팩</v>
          </cell>
          <cell r="C1273" t="str">
            <v>KOSDAQ</v>
          </cell>
          <cell r="D1273" t="str">
            <v>금융</v>
          </cell>
          <cell r="E1273">
            <v>2150</v>
          </cell>
          <cell r="F1273">
            <v>-5</v>
          </cell>
          <cell r="G1273">
            <v>-0.23</v>
          </cell>
          <cell r="H1273">
            <v>7740000000</v>
          </cell>
        </row>
        <row r="1274">
          <cell r="B1274" t="str">
            <v>키이스트</v>
          </cell>
          <cell r="C1274" t="str">
            <v>KOSDAQ</v>
          </cell>
          <cell r="D1274" t="str">
            <v>오락·문화</v>
          </cell>
          <cell r="E1274">
            <v>17150</v>
          </cell>
          <cell r="F1274">
            <v>-750</v>
          </cell>
          <cell r="G1274">
            <v>-4.1900000000000004</v>
          </cell>
          <cell r="H1274">
            <v>302400839300</v>
          </cell>
        </row>
        <row r="1275">
          <cell r="B1275" t="str">
            <v>타이거일렉</v>
          </cell>
          <cell r="C1275" t="str">
            <v>KOSDAQ</v>
          </cell>
          <cell r="D1275" t="str">
            <v>반도체</v>
          </cell>
          <cell r="E1275">
            <v>11900</v>
          </cell>
          <cell r="F1275">
            <v>700</v>
          </cell>
          <cell r="G1275">
            <v>6.25</v>
          </cell>
          <cell r="H1275">
            <v>75140051000</v>
          </cell>
        </row>
        <row r="1276">
          <cell r="B1276" t="str">
            <v>탑엔지니어링</v>
          </cell>
          <cell r="C1276" t="str">
            <v>KOSDAQ</v>
          </cell>
          <cell r="D1276" t="str">
            <v>기계·장비</v>
          </cell>
          <cell r="E1276">
            <v>9250</v>
          </cell>
          <cell r="F1276">
            <v>30</v>
          </cell>
          <cell r="G1276">
            <v>0.33</v>
          </cell>
          <cell r="H1276">
            <v>147780377250</v>
          </cell>
        </row>
        <row r="1277">
          <cell r="B1277" t="str">
            <v>태광</v>
          </cell>
          <cell r="C1277" t="str">
            <v>KOSDAQ</v>
          </cell>
          <cell r="D1277" t="str">
            <v>금속</v>
          </cell>
          <cell r="E1277">
            <v>8620</v>
          </cell>
          <cell r="F1277">
            <v>-180</v>
          </cell>
          <cell r="G1277">
            <v>-2.0499999999999998</v>
          </cell>
          <cell r="H1277">
            <v>228430000000</v>
          </cell>
        </row>
        <row r="1278">
          <cell r="B1278" t="str">
            <v>태양</v>
          </cell>
          <cell r="C1278" t="str">
            <v>KOSDAQ</v>
          </cell>
          <cell r="D1278" t="str">
            <v>금속</v>
          </cell>
          <cell r="E1278">
            <v>11550</v>
          </cell>
          <cell r="F1278">
            <v>100</v>
          </cell>
          <cell r="G1278">
            <v>0.87</v>
          </cell>
          <cell r="H1278">
            <v>99330000000</v>
          </cell>
        </row>
        <row r="1279">
          <cell r="B1279" t="str">
            <v>태웅</v>
          </cell>
          <cell r="C1279" t="str">
            <v>KOSDAQ</v>
          </cell>
          <cell r="D1279" t="str">
            <v>금속</v>
          </cell>
          <cell r="E1279">
            <v>12500</v>
          </cell>
          <cell r="F1279">
            <v>0</v>
          </cell>
          <cell r="G1279">
            <v>0</v>
          </cell>
          <cell r="H1279">
            <v>250092262500</v>
          </cell>
        </row>
        <row r="1280">
          <cell r="B1280" t="str">
            <v>태웅로직스</v>
          </cell>
          <cell r="C1280" t="str">
            <v>KOSDAQ</v>
          </cell>
          <cell r="D1280" t="str">
            <v>운송</v>
          </cell>
          <cell r="E1280">
            <v>6790</v>
          </cell>
          <cell r="F1280">
            <v>60</v>
          </cell>
          <cell r="G1280">
            <v>0.89</v>
          </cell>
          <cell r="H1280">
            <v>132654817680</v>
          </cell>
        </row>
        <row r="1281">
          <cell r="B1281" t="str">
            <v>테고사이언스</v>
          </cell>
          <cell r="C1281" t="str">
            <v>KOSDAQ</v>
          </cell>
          <cell r="D1281" t="str">
            <v>제약</v>
          </cell>
          <cell r="E1281">
            <v>26400</v>
          </cell>
          <cell r="F1281">
            <v>0</v>
          </cell>
          <cell r="G1281">
            <v>0</v>
          </cell>
          <cell r="H1281">
            <v>214073217600</v>
          </cell>
        </row>
        <row r="1282">
          <cell r="B1282" t="str">
            <v>테라사이언스</v>
          </cell>
          <cell r="C1282" t="str">
            <v>KOSDAQ</v>
          </cell>
          <cell r="D1282" t="str">
            <v>금속</v>
          </cell>
          <cell r="E1282">
            <v>2065</v>
          </cell>
          <cell r="F1282">
            <v>65</v>
          </cell>
          <cell r="G1282">
            <v>3.25</v>
          </cell>
          <cell r="H1282">
            <v>142261383215</v>
          </cell>
        </row>
        <row r="1283">
          <cell r="B1283" t="str">
            <v>테라셈</v>
          </cell>
          <cell r="C1283" t="str">
            <v>KOSDAQ</v>
          </cell>
          <cell r="D1283" t="str">
            <v>반도체</v>
          </cell>
          <cell r="E1283">
            <v>1440</v>
          </cell>
          <cell r="F1283">
            <v>0</v>
          </cell>
          <cell r="G1283">
            <v>0</v>
          </cell>
          <cell r="H1283">
            <v>30474933120</v>
          </cell>
        </row>
        <row r="1284">
          <cell r="B1284" t="str">
            <v>테라젠이텍스</v>
          </cell>
          <cell r="C1284" t="str">
            <v>KOSDAQ</v>
          </cell>
          <cell r="D1284" t="str">
            <v>제약</v>
          </cell>
          <cell r="E1284">
            <v>9050</v>
          </cell>
          <cell r="F1284">
            <v>170</v>
          </cell>
          <cell r="G1284">
            <v>1.91</v>
          </cell>
          <cell r="H1284">
            <v>293622136750</v>
          </cell>
        </row>
        <row r="1285">
          <cell r="B1285" t="str">
            <v>테스</v>
          </cell>
          <cell r="C1285" t="str">
            <v>KOSDAQ</v>
          </cell>
          <cell r="D1285" t="str">
            <v>반도체</v>
          </cell>
          <cell r="E1285">
            <v>34750</v>
          </cell>
          <cell r="F1285">
            <v>550</v>
          </cell>
          <cell r="G1285">
            <v>1.61</v>
          </cell>
          <cell r="H1285">
            <v>686945853500</v>
          </cell>
        </row>
        <row r="1286">
          <cell r="B1286" t="str">
            <v>테스나</v>
          </cell>
          <cell r="C1286" t="str">
            <v>KOSDAQ</v>
          </cell>
          <cell r="D1286" t="str">
            <v>반도체</v>
          </cell>
          <cell r="E1286">
            <v>49050</v>
          </cell>
          <cell r="F1286">
            <v>1800</v>
          </cell>
          <cell r="G1286">
            <v>3.81</v>
          </cell>
          <cell r="H1286">
            <v>723957251850</v>
          </cell>
        </row>
        <row r="1287">
          <cell r="B1287" t="str">
            <v>테크윙</v>
          </cell>
          <cell r="C1287" t="str">
            <v>KOSDAQ</v>
          </cell>
          <cell r="D1287" t="str">
            <v>반도체</v>
          </cell>
          <cell r="E1287">
            <v>21750</v>
          </cell>
          <cell r="F1287">
            <v>900</v>
          </cell>
          <cell r="G1287">
            <v>4.32</v>
          </cell>
          <cell r="H1287">
            <v>421697004000</v>
          </cell>
        </row>
        <row r="1288">
          <cell r="B1288" t="str">
            <v>텔레칩스</v>
          </cell>
          <cell r="C1288" t="str">
            <v>KOSDAQ</v>
          </cell>
          <cell r="D1288" t="str">
            <v>반도체</v>
          </cell>
          <cell r="E1288">
            <v>16250</v>
          </cell>
          <cell r="F1288">
            <v>300</v>
          </cell>
          <cell r="G1288">
            <v>1.88</v>
          </cell>
          <cell r="H1288">
            <v>219471053750</v>
          </cell>
        </row>
        <row r="1289">
          <cell r="B1289" t="str">
            <v>텔레필드</v>
          </cell>
          <cell r="C1289" t="str">
            <v>KOSDAQ</v>
          </cell>
          <cell r="D1289" t="str">
            <v>통신장비</v>
          </cell>
          <cell r="E1289">
            <v>4035</v>
          </cell>
          <cell r="F1289">
            <v>-40</v>
          </cell>
          <cell r="G1289">
            <v>-0.98</v>
          </cell>
          <cell r="H1289">
            <v>37024655625</v>
          </cell>
        </row>
        <row r="1290">
          <cell r="B1290" t="str">
            <v>텔콘RF제약</v>
          </cell>
          <cell r="C1290" t="str">
            <v>KOSDAQ</v>
          </cell>
          <cell r="D1290" t="str">
            <v>통신장비</v>
          </cell>
          <cell r="E1290">
            <v>5020</v>
          </cell>
          <cell r="F1290">
            <v>0</v>
          </cell>
          <cell r="G1290">
            <v>0</v>
          </cell>
          <cell r="H1290">
            <v>439295240240</v>
          </cell>
        </row>
        <row r="1291">
          <cell r="B1291" t="str">
            <v>토박스코리아</v>
          </cell>
          <cell r="C1291" t="str">
            <v>KOSDAQ</v>
          </cell>
          <cell r="D1291" t="str">
            <v>유통</v>
          </cell>
          <cell r="E1291">
            <v>1410</v>
          </cell>
          <cell r="F1291">
            <v>45</v>
          </cell>
          <cell r="G1291">
            <v>3.3</v>
          </cell>
          <cell r="H1291">
            <v>64968419130</v>
          </cell>
        </row>
        <row r="1292">
          <cell r="B1292" t="str">
            <v>토비스</v>
          </cell>
          <cell r="C1292" t="str">
            <v>KOSDAQ</v>
          </cell>
          <cell r="D1292" t="str">
            <v>정보기기</v>
          </cell>
          <cell r="E1292">
            <v>8460</v>
          </cell>
          <cell r="F1292">
            <v>120</v>
          </cell>
          <cell r="G1292">
            <v>1.44</v>
          </cell>
          <cell r="H1292">
            <v>141426310680</v>
          </cell>
        </row>
        <row r="1293">
          <cell r="B1293" t="str">
            <v>토탈소프트</v>
          </cell>
          <cell r="C1293" t="str">
            <v>KOSDAQ</v>
          </cell>
          <cell r="D1293" t="str">
            <v>소프트웨어</v>
          </cell>
          <cell r="E1293">
            <v>18200</v>
          </cell>
          <cell r="F1293">
            <v>-650</v>
          </cell>
          <cell r="G1293">
            <v>-3.45</v>
          </cell>
          <cell r="H1293">
            <v>155756328000</v>
          </cell>
        </row>
        <row r="1294">
          <cell r="B1294" t="str">
            <v>톱텍</v>
          </cell>
          <cell r="C1294" t="str">
            <v>KOSDAQ</v>
          </cell>
          <cell r="D1294" t="str">
            <v>기계·장비</v>
          </cell>
          <cell r="E1294">
            <v>12450</v>
          </cell>
          <cell r="F1294">
            <v>100</v>
          </cell>
          <cell r="G1294">
            <v>0.81</v>
          </cell>
          <cell r="H1294">
            <v>473389400250</v>
          </cell>
        </row>
        <row r="1295">
          <cell r="B1295" t="str">
            <v>투비소프트</v>
          </cell>
          <cell r="C1295" t="str">
            <v>KOSDAQ</v>
          </cell>
          <cell r="D1295" t="str">
            <v>소프트웨어</v>
          </cell>
          <cell r="E1295">
            <v>2290</v>
          </cell>
          <cell r="F1295">
            <v>-100</v>
          </cell>
          <cell r="G1295">
            <v>-4.18</v>
          </cell>
          <cell r="H1295">
            <v>84989974540</v>
          </cell>
        </row>
        <row r="1296">
          <cell r="B1296" t="str">
            <v>트루윈</v>
          </cell>
          <cell r="C1296" t="str">
            <v>KOSDAQ</v>
          </cell>
          <cell r="D1296" t="str">
            <v>일반전기전자</v>
          </cell>
          <cell r="E1296">
            <v>5170</v>
          </cell>
          <cell r="F1296">
            <v>-130</v>
          </cell>
          <cell r="G1296">
            <v>-2.4500000000000002</v>
          </cell>
          <cell r="H1296">
            <v>82450415520</v>
          </cell>
        </row>
        <row r="1297">
          <cell r="B1297" t="str">
            <v>특수건설</v>
          </cell>
          <cell r="C1297" t="str">
            <v>KOSDAQ</v>
          </cell>
          <cell r="D1297" t="str">
            <v>건설</v>
          </cell>
          <cell r="E1297">
            <v>9160</v>
          </cell>
          <cell r="F1297">
            <v>-90</v>
          </cell>
          <cell r="G1297">
            <v>-0.97</v>
          </cell>
          <cell r="H1297">
            <v>143131650160</v>
          </cell>
        </row>
        <row r="1298">
          <cell r="B1298" t="str">
            <v>티라유텍</v>
          </cell>
          <cell r="C1298" t="str">
            <v>KOSDAQ</v>
          </cell>
          <cell r="D1298" t="str">
            <v>소프트웨어</v>
          </cell>
          <cell r="E1298">
            <v>16500</v>
          </cell>
          <cell r="F1298">
            <v>-350</v>
          </cell>
          <cell r="G1298">
            <v>-2.08</v>
          </cell>
          <cell r="H1298">
            <v>89656875000</v>
          </cell>
        </row>
        <row r="1299">
          <cell r="B1299" t="str">
            <v>티로보틱스</v>
          </cell>
          <cell r="C1299" t="str">
            <v>KOSDAQ</v>
          </cell>
          <cell r="D1299" t="str">
            <v>기계·장비</v>
          </cell>
          <cell r="E1299">
            <v>9920</v>
          </cell>
          <cell r="F1299">
            <v>30</v>
          </cell>
          <cell r="G1299">
            <v>0.3</v>
          </cell>
          <cell r="H1299">
            <v>134825457920</v>
          </cell>
        </row>
        <row r="1300">
          <cell r="B1300" t="str">
            <v>티비씨</v>
          </cell>
          <cell r="C1300" t="str">
            <v>KOSDAQ</v>
          </cell>
          <cell r="D1300" t="str">
            <v>방송서비스</v>
          </cell>
          <cell r="E1300">
            <v>1410</v>
          </cell>
          <cell r="F1300">
            <v>-35</v>
          </cell>
          <cell r="G1300">
            <v>-2.42</v>
          </cell>
          <cell r="H1300">
            <v>141000000000</v>
          </cell>
        </row>
        <row r="1301">
          <cell r="B1301" t="str">
            <v>티사이언티픽</v>
          </cell>
          <cell r="C1301" t="str">
            <v>KOSDAQ</v>
          </cell>
          <cell r="D1301" t="str">
            <v>디지털컨텐츠</v>
          </cell>
          <cell r="E1301">
            <v>3575</v>
          </cell>
          <cell r="F1301">
            <v>20</v>
          </cell>
          <cell r="G1301">
            <v>0.56000000000000005</v>
          </cell>
          <cell r="H1301">
            <v>167868475775</v>
          </cell>
        </row>
        <row r="1302">
          <cell r="B1302" t="str">
            <v>티씨케이</v>
          </cell>
          <cell r="C1302" t="str">
            <v>KOSDAQ</v>
          </cell>
          <cell r="D1302" t="str">
            <v>반도체</v>
          </cell>
          <cell r="E1302">
            <v>197400</v>
          </cell>
          <cell r="F1302">
            <v>9900</v>
          </cell>
          <cell r="G1302">
            <v>5.28</v>
          </cell>
          <cell r="H1302">
            <v>2304645000000</v>
          </cell>
        </row>
        <row r="1303">
          <cell r="B1303" t="str">
            <v>티앤알바이오팹</v>
          </cell>
          <cell r="C1303" t="str">
            <v>KOSDAQ</v>
          </cell>
          <cell r="D1303" t="str">
            <v>제약</v>
          </cell>
          <cell r="E1303">
            <v>48500</v>
          </cell>
          <cell r="F1303">
            <v>10850</v>
          </cell>
          <cell r="G1303">
            <v>28.82</v>
          </cell>
          <cell r="H1303">
            <v>409578377500</v>
          </cell>
        </row>
        <row r="1304">
          <cell r="B1304" t="str">
            <v>티앤엘</v>
          </cell>
          <cell r="C1304" t="str">
            <v>KOSDAQ</v>
          </cell>
          <cell r="D1304" t="str">
            <v>제약</v>
          </cell>
          <cell r="E1304">
            <v>56100</v>
          </cell>
          <cell r="F1304">
            <v>8900</v>
          </cell>
          <cell r="G1304">
            <v>18.86</v>
          </cell>
          <cell r="H1304">
            <v>227990400000</v>
          </cell>
        </row>
        <row r="1305">
          <cell r="B1305" t="str">
            <v>티에스아이</v>
          </cell>
          <cell r="C1305" t="str">
            <v>KOSDAQ</v>
          </cell>
          <cell r="D1305" t="str">
            <v>기계·장비</v>
          </cell>
          <cell r="E1305">
            <v>10200</v>
          </cell>
          <cell r="F1305">
            <v>440</v>
          </cell>
          <cell r="G1305">
            <v>4.51</v>
          </cell>
          <cell r="H1305">
            <v>189049146000</v>
          </cell>
        </row>
        <row r="1306">
          <cell r="B1306" t="str">
            <v>티에스이</v>
          </cell>
          <cell r="C1306" t="str">
            <v>KOSDAQ</v>
          </cell>
          <cell r="D1306" t="str">
            <v>반도체</v>
          </cell>
          <cell r="E1306">
            <v>57600</v>
          </cell>
          <cell r="F1306">
            <v>3100</v>
          </cell>
          <cell r="G1306">
            <v>5.69</v>
          </cell>
          <cell r="H1306">
            <v>637138310400</v>
          </cell>
        </row>
        <row r="1307">
          <cell r="B1307" t="str">
            <v>티엘비</v>
          </cell>
          <cell r="C1307" t="str">
            <v>KOSDAQ</v>
          </cell>
          <cell r="D1307" t="str">
            <v>일반전기전자</v>
          </cell>
          <cell r="E1307">
            <v>43700</v>
          </cell>
          <cell r="F1307">
            <v>1700</v>
          </cell>
          <cell r="G1307">
            <v>4.05</v>
          </cell>
          <cell r="H1307">
            <v>214842965500</v>
          </cell>
        </row>
        <row r="1308">
          <cell r="B1308" t="str">
            <v>티엘아이</v>
          </cell>
          <cell r="C1308" t="str">
            <v>KOSDAQ</v>
          </cell>
          <cell r="D1308" t="str">
            <v>반도체</v>
          </cell>
          <cell r="E1308">
            <v>10950</v>
          </cell>
          <cell r="F1308">
            <v>-350</v>
          </cell>
          <cell r="G1308">
            <v>-3.1</v>
          </cell>
          <cell r="H1308">
            <v>108106284000</v>
          </cell>
        </row>
        <row r="1309">
          <cell r="B1309" t="str">
            <v>티움바이오</v>
          </cell>
          <cell r="C1309" t="str">
            <v>KOSDAQ</v>
          </cell>
          <cell r="D1309" t="str">
            <v>기타서비스</v>
          </cell>
          <cell r="E1309">
            <v>18200</v>
          </cell>
          <cell r="F1309">
            <v>1350</v>
          </cell>
          <cell r="G1309">
            <v>8.01</v>
          </cell>
          <cell r="H1309">
            <v>432867453200</v>
          </cell>
        </row>
        <row r="1310">
          <cell r="B1310" t="str">
            <v>티케이케미칼</v>
          </cell>
          <cell r="C1310" t="str">
            <v>KOSDAQ</v>
          </cell>
          <cell r="D1310" t="str">
            <v>화학</v>
          </cell>
          <cell r="E1310">
            <v>3775</v>
          </cell>
          <cell r="F1310">
            <v>-40</v>
          </cell>
          <cell r="G1310">
            <v>-1.05</v>
          </cell>
          <cell r="H1310">
            <v>343130263350</v>
          </cell>
        </row>
        <row r="1311">
          <cell r="B1311" t="str">
            <v>티플랙스</v>
          </cell>
          <cell r="C1311" t="str">
            <v>KOSDAQ</v>
          </cell>
          <cell r="D1311" t="str">
            <v>금속</v>
          </cell>
          <cell r="E1311">
            <v>3700</v>
          </cell>
          <cell r="F1311">
            <v>0</v>
          </cell>
          <cell r="G1311">
            <v>0</v>
          </cell>
          <cell r="H1311">
            <v>89793087400</v>
          </cell>
        </row>
        <row r="1312">
          <cell r="B1312" t="str">
            <v>티피씨글로벌</v>
          </cell>
          <cell r="C1312" t="str">
            <v>KOSDAQ</v>
          </cell>
          <cell r="D1312" t="str">
            <v>운송장비·부품</v>
          </cell>
          <cell r="E1312">
            <v>4955</v>
          </cell>
          <cell r="F1312">
            <v>-85</v>
          </cell>
          <cell r="G1312">
            <v>-1.69</v>
          </cell>
          <cell r="H1312">
            <v>55875944445</v>
          </cell>
        </row>
        <row r="1313">
          <cell r="B1313" t="str">
            <v>팅크웨어</v>
          </cell>
          <cell r="C1313" t="str">
            <v>KOSDAQ</v>
          </cell>
          <cell r="D1313" t="str">
            <v>통신장비</v>
          </cell>
          <cell r="E1313">
            <v>16350</v>
          </cell>
          <cell r="F1313">
            <v>450</v>
          </cell>
          <cell r="G1313">
            <v>2.83</v>
          </cell>
          <cell r="H1313">
            <v>170459900700</v>
          </cell>
        </row>
        <row r="1314">
          <cell r="B1314" t="str">
            <v>파나진</v>
          </cell>
          <cell r="C1314" t="str">
            <v>KOSDAQ</v>
          </cell>
          <cell r="D1314" t="str">
            <v>의료·정밀기기</v>
          </cell>
          <cell r="E1314">
            <v>4705</v>
          </cell>
          <cell r="F1314">
            <v>-5</v>
          </cell>
          <cell r="G1314">
            <v>-0.11</v>
          </cell>
          <cell r="H1314">
            <v>151202985300</v>
          </cell>
        </row>
        <row r="1315">
          <cell r="B1315" t="str">
            <v>파라다이스</v>
          </cell>
          <cell r="C1315" t="str">
            <v>KOSDAQ</v>
          </cell>
          <cell r="D1315" t="str">
            <v>오락·문화</v>
          </cell>
          <cell r="E1315">
            <v>17000</v>
          </cell>
          <cell r="F1315">
            <v>350</v>
          </cell>
          <cell r="G1315">
            <v>2.1</v>
          </cell>
          <cell r="H1315">
            <v>1546025424000</v>
          </cell>
        </row>
        <row r="1316">
          <cell r="B1316" t="str">
            <v>파라텍</v>
          </cell>
          <cell r="C1316" t="str">
            <v>KOSDAQ</v>
          </cell>
          <cell r="D1316" t="str">
            <v>기계·장비</v>
          </cell>
          <cell r="E1316">
            <v>9050</v>
          </cell>
          <cell r="F1316">
            <v>-100</v>
          </cell>
          <cell r="G1316">
            <v>-1.0900000000000001</v>
          </cell>
          <cell r="H1316">
            <v>153702394500</v>
          </cell>
        </row>
        <row r="1317">
          <cell r="B1317" t="str">
            <v>파루</v>
          </cell>
          <cell r="C1317" t="str">
            <v>KOSDAQ</v>
          </cell>
          <cell r="D1317" t="str">
            <v>IT부품</v>
          </cell>
          <cell r="E1317">
            <v>1320</v>
          </cell>
          <cell r="F1317">
            <v>-10</v>
          </cell>
          <cell r="G1317">
            <v>-0.75</v>
          </cell>
          <cell r="H1317">
            <v>51196790040</v>
          </cell>
        </row>
        <row r="1318">
          <cell r="B1318" t="str">
            <v>파마리서치프로덕트</v>
          </cell>
          <cell r="C1318" t="str">
            <v>KOSDAQ</v>
          </cell>
          <cell r="D1318" t="str">
            <v>유통</v>
          </cell>
          <cell r="E1318">
            <v>70000</v>
          </cell>
          <cell r="F1318">
            <v>3700</v>
          </cell>
          <cell r="G1318">
            <v>5.58</v>
          </cell>
          <cell r="H1318">
            <v>685235040000</v>
          </cell>
        </row>
        <row r="1319">
          <cell r="B1319" t="str">
            <v>파멥신</v>
          </cell>
          <cell r="C1319" t="str">
            <v>KOSDAQ</v>
          </cell>
          <cell r="D1319" t="str">
            <v>제약</v>
          </cell>
          <cell r="E1319">
            <v>19400</v>
          </cell>
          <cell r="F1319">
            <v>-200</v>
          </cell>
          <cell r="G1319">
            <v>-1.02</v>
          </cell>
          <cell r="H1319">
            <v>276314762600</v>
          </cell>
        </row>
        <row r="1320">
          <cell r="B1320" t="str">
            <v>파버나인</v>
          </cell>
          <cell r="C1320" t="str">
            <v>KOSDAQ</v>
          </cell>
          <cell r="D1320" t="str">
            <v>일반전기전자</v>
          </cell>
          <cell r="E1320">
            <v>5820</v>
          </cell>
          <cell r="F1320">
            <v>80</v>
          </cell>
          <cell r="G1320">
            <v>1.39</v>
          </cell>
          <cell r="H1320">
            <v>80671142220</v>
          </cell>
        </row>
        <row r="1321">
          <cell r="B1321" t="str">
            <v>파세코</v>
          </cell>
          <cell r="C1321" t="str">
            <v>KOSDAQ</v>
          </cell>
          <cell r="D1321" t="str">
            <v>일반전기전자</v>
          </cell>
          <cell r="E1321">
            <v>22550</v>
          </cell>
          <cell r="F1321">
            <v>-1200</v>
          </cell>
          <cell r="G1321">
            <v>-5.05</v>
          </cell>
          <cell r="H1321">
            <v>315700000000</v>
          </cell>
        </row>
        <row r="1322">
          <cell r="B1322" t="str">
            <v>파수</v>
          </cell>
          <cell r="C1322" t="str">
            <v>KOSDAQ</v>
          </cell>
          <cell r="D1322" t="str">
            <v>소프트웨어</v>
          </cell>
          <cell r="E1322">
            <v>7930</v>
          </cell>
          <cell r="F1322">
            <v>230</v>
          </cell>
          <cell r="G1322">
            <v>2.99</v>
          </cell>
          <cell r="H1322">
            <v>88444027490</v>
          </cell>
        </row>
        <row r="1323">
          <cell r="B1323" t="str">
            <v>파워넷</v>
          </cell>
          <cell r="C1323" t="str">
            <v>KOSDAQ</v>
          </cell>
          <cell r="D1323" t="str">
            <v>일반전기전자</v>
          </cell>
          <cell r="E1323">
            <v>6260</v>
          </cell>
          <cell r="F1323">
            <v>80</v>
          </cell>
          <cell r="G1323">
            <v>1.29</v>
          </cell>
          <cell r="H1323">
            <v>103294344440</v>
          </cell>
        </row>
        <row r="1324">
          <cell r="B1324" t="str">
            <v>파워로직스</v>
          </cell>
          <cell r="C1324" t="str">
            <v>KOSDAQ</v>
          </cell>
          <cell r="D1324" t="str">
            <v>IT부품</v>
          </cell>
          <cell r="E1324">
            <v>8910</v>
          </cell>
          <cell r="F1324">
            <v>-60</v>
          </cell>
          <cell r="G1324">
            <v>-0.67</v>
          </cell>
          <cell r="H1324">
            <v>306690949620</v>
          </cell>
        </row>
        <row r="1325">
          <cell r="B1325" t="str">
            <v>파이오링크</v>
          </cell>
          <cell r="C1325" t="str">
            <v>KOSDAQ</v>
          </cell>
          <cell r="D1325" t="str">
            <v>통신장비</v>
          </cell>
          <cell r="E1325">
            <v>13000</v>
          </cell>
          <cell r="F1325">
            <v>350</v>
          </cell>
          <cell r="G1325">
            <v>2.77</v>
          </cell>
          <cell r="H1325">
            <v>89132290000</v>
          </cell>
        </row>
        <row r="1326">
          <cell r="B1326" t="str">
            <v>파인디앤씨</v>
          </cell>
          <cell r="C1326" t="str">
            <v>KOSDAQ</v>
          </cell>
          <cell r="D1326" t="str">
            <v>IT부품</v>
          </cell>
          <cell r="E1326">
            <v>1810</v>
          </cell>
          <cell r="F1326">
            <v>20</v>
          </cell>
          <cell r="G1326">
            <v>1.1200000000000001</v>
          </cell>
          <cell r="H1326">
            <v>47711498640</v>
          </cell>
        </row>
        <row r="1327">
          <cell r="B1327" t="str">
            <v>파인디지털</v>
          </cell>
          <cell r="C1327" t="str">
            <v>KOSDAQ</v>
          </cell>
          <cell r="D1327" t="str">
            <v>통신장비</v>
          </cell>
          <cell r="E1327">
            <v>6260</v>
          </cell>
          <cell r="F1327">
            <v>0</v>
          </cell>
          <cell r="G1327">
            <v>0</v>
          </cell>
          <cell r="H1327">
            <v>63919388900</v>
          </cell>
        </row>
        <row r="1328">
          <cell r="B1328" t="str">
            <v>파인테크닉스</v>
          </cell>
          <cell r="C1328" t="str">
            <v>KOSDAQ</v>
          </cell>
          <cell r="D1328" t="str">
            <v>IT부품</v>
          </cell>
          <cell r="E1328">
            <v>6800</v>
          </cell>
          <cell r="F1328">
            <v>400</v>
          </cell>
          <cell r="G1328">
            <v>6.25</v>
          </cell>
          <cell r="H1328">
            <v>303565838000</v>
          </cell>
        </row>
        <row r="1329">
          <cell r="B1329" t="str">
            <v>파인텍</v>
          </cell>
          <cell r="C1329" t="str">
            <v>KOSDAQ</v>
          </cell>
          <cell r="D1329" t="str">
            <v>IT부품</v>
          </cell>
          <cell r="E1329">
            <v>1410</v>
          </cell>
          <cell r="F1329">
            <v>45</v>
          </cell>
          <cell r="G1329">
            <v>3.3</v>
          </cell>
          <cell r="H1329">
            <v>60524362800</v>
          </cell>
        </row>
        <row r="1330">
          <cell r="B1330" t="str">
            <v>파커스</v>
          </cell>
          <cell r="C1330" t="str">
            <v>KOSDAQ</v>
          </cell>
          <cell r="D1330" t="str">
            <v>IT부품</v>
          </cell>
          <cell r="E1330">
            <v>3080</v>
          </cell>
          <cell r="F1330">
            <v>30</v>
          </cell>
          <cell r="G1330">
            <v>0.98</v>
          </cell>
          <cell r="H1330">
            <v>43007607720</v>
          </cell>
        </row>
        <row r="1331">
          <cell r="B1331" t="str">
            <v>파크시스템스</v>
          </cell>
          <cell r="C1331" t="str">
            <v>KOSDAQ</v>
          </cell>
          <cell r="D1331" t="str">
            <v>의료·정밀기기</v>
          </cell>
          <cell r="E1331">
            <v>138600</v>
          </cell>
          <cell r="F1331">
            <v>4600</v>
          </cell>
          <cell r="G1331">
            <v>3.43</v>
          </cell>
          <cell r="H1331">
            <v>925190343000</v>
          </cell>
        </row>
        <row r="1332">
          <cell r="B1332" t="str">
            <v>파트론</v>
          </cell>
          <cell r="C1332" t="str">
            <v>KOSDAQ</v>
          </cell>
          <cell r="D1332" t="str">
            <v>IT부품</v>
          </cell>
          <cell r="E1332">
            <v>10700</v>
          </cell>
          <cell r="F1332">
            <v>0</v>
          </cell>
          <cell r="G1332">
            <v>0</v>
          </cell>
          <cell r="H1332">
            <v>579473587000</v>
          </cell>
        </row>
        <row r="1333">
          <cell r="B1333" t="str">
            <v>팍스넷</v>
          </cell>
          <cell r="C1333" t="str">
            <v>KOSDAQ</v>
          </cell>
          <cell r="D1333" t="str">
            <v>금융</v>
          </cell>
          <cell r="E1333">
            <v>862</v>
          </cell>
          <cell r="F1333">
            <v>0</v>
          </cell>
          <cell r="G1333">
            <v>0</v>
          </cell>
          <cell r="H1333">
            <v>10551204112</v>
          </cell>
        </row>
        <row r="1334">
          <cell r="B1334" t="str">
            <v>판타지오</v>
          </cell>
          <cell r="C1334" t="str">
            <v>KOSDAQ</v>
          </cell>
          <cell r="D1334" t="str">
            <v>오락·문화</v>
          </cell>
          <cell r="E1334">
            <v>609</v>
          </cell>
          <cell r="F1334">
            <v>-6</v>
          </cell>
          <cell r="G1334">
            <v>-0.98</v>
          </cell>
          <cell r="H1334">
            <v>48331294788</v>
          </cell>
        </row>
        <row r="1335">
          <cell r="B1335" t="str">
            <v>팜스빌</v>
          </cell>
          <cell r="C1335" t="str">
            <v>KOSDAQ</v>
          </cell>
          <cell r="D1335" t="str">
            <v>음식료·담배</v>
          </cell>
          <cell r="E1335">
            <v>10100</v>
          </cell>
          <cell r="F1335">
            <v>0</v>
          </cell>
          <cell r="G1335">
            <v>0</v>
          </cell>
          <cell r="H1335">
            <v>80086313800</v>
          </cell>
        </row>
        <row r="1336">
          <cell r="B1336" t="str">
            <v>팜스토리</v>
          </cell>
          <cell r="C1336" t="str">
            <v>KOSDAQ</v>
          </cell>
          <cell r="D1336" t="str">
            <v>음식료·담배</v>
          </cell>
          <cell r="E1336">
            <v>2065</v>
          </cell>
          <cell r="F1336">
            <v>5</v>
          </cell>
          <cell r="G1336">
            <v>0.24</v>
          </cell>
          <cell r="H1336">
            <v>230075279000</v>
          </cell>
        </row>
        <row r="1337">
          <cell r="B1337" t="str">
            <v>패션플랫폼</v>
          </cell>
          <cell r="C1337" t="str">
            <v>KOSDAQ</v>
          </cell>
          <cell r="D1337" t="str">
            <v>섬유·의류</v>
          </cell>
          <cell r="E1337">
            <v>1565</v>
          </cell>
          <cell r="F1337">
            <v>-35</v>
          </cell>
          <cell r="G1337">
            <v>-2.19</v>
          </cell>
          <cell r="H1337">
            <v>41686455845</v>
          </cell>
        </row>
        <row r="1338">
          <cell r="B1338" t="str">
            <v>팬스타엔터프라이즈</v>
          </cell>
          <cell r="C1338" t="str">
            <v>KOSDAQ</v>
          </cell>
          <cell r="D1338" t="str">
            <v>기계·장비</v>
          </cell>
          <cell r="E1338">
            <v>945</v>
          </cell>
          <cell r="F1338">
            <v>10</v>
          </cell>
          <cell r="G1338">
            <v>1.07</v>
          </cell>
          <cell r="H1338">
            <v>49821452730</v>
          </cell>
        </row>
        <row r="1339">
          <cell r="B1339" t="str">
            <v>팬엔터테인먼트</v>
          </cell>
          <cell r="C1339" t="str">
            <v>KOSDAQ</v>
          </cell>
          <cell r="D1339" t="str">
            <v>오락·문화</v>
          </cell>
          <cell r="E1339">
            <v>8340</v>
          </cell>
          <cell r="F1339">
            <v>10</v>
          </cell>
          <cell r="G1339">
            <v>0.12</v>
          </cell>
          <cell r="H1339">
            <v>227248169880</v>
          </cell>
        </row>
        <row r="1340">
          <cell r="B1340" t="str">
            <v>팬젠</v>
          </cell>
          <cell r="C1340" t="str">
            <v>KOSDAQ</v>
          </cell>
          <cell r="D1340" t="str">
            <v>제약</v>
          </cell>
          <cell r="E1340">
            <v>9350</v>
          </cell>
          <cell r="F1340">
            <v>-120</v>
          </cell>
          <cell r="G1340">
            <v>-1.27</v>
          </cell>
          <cell r="H1340">
            <v>90192727350</v>
          </cell>
        </row>
        <row r="1341">
          <cell r="B1341" t="str">
            <v>펄어비스</v>
          </cell>
          <cell r="C1341" t="str">
            <v>KOSDAQ</v>
          </cell>
          <cell r="D1341" t="str">
            <v>디지털컨텐츠</v>
          </cell>
          <cell r="E1341">
            <v>323400</v>
          </cell>
          <cell r="F1341">
            <v>15300</v>
          </cell>
          <cell r="G1341">
            <v>4.97</v>
          </cell>
          <cell r="H1341">
            <v>4280393040000</v>
          </cell>
        </row>
        <row r="1342">
          <cell r="B1342" t="str">
            <v>펌텍코리아</v>
          </cell>
          <cell r="C1342" t="str">
            <v>KOSDAQ</v>
          </cell>
          <cell r="D1342" t="str">
            <v>화학</v>
          </cell>
          <cell r="E1342">
            <v>19000</v>
          </cell>
          <cell r="F1342">
            <v>250</v>
          </cell>
          <cell r="G1342">
            <v>1.33</v>
          </cell>
          <cell r="H1342">
            <v>235600000000</v>
          </cell>
        </row>
        <row r="1343">
          <cell r="B1343" t="str">
            <v>펩트론</v>
          </cell>
          <cell r="C1343" t="str">
            <v>KOSDAQ</v>
          </cell>
          <cell r="D1343" t="str">
            <v>제약</v>
          </cell>
          <cell r="E1343">
            <v>15250</v>
          </cell>
          <cell r="F1343">
            <v>-2500</v>
          </cell>
          <cell r="G1343">
            <v>-14.08</v>
          </cell>
          <cell r="H1343">
            <v>314559508250</v>
          </cell>
        </row>
        <row r="1344">
          <cell r="B1344" t="str">
            <v>평화정공</v>
          </cell>
          <cell r="C1344" t="str">
            <v>KOSDAQ</v>
          </cell>
          <cell r="D1344" t="str">
            <v>운송장비·부품</v>
          </cell>
          <cell r="E1344">
            <v>10400</v>
          </cell>
          <cell r="F1344">
            <v>0</v>
          </cell>
          <cell r="G1344">
            <v>0</v>
          </cell>
          <cell r="H1344">
            <v>218400000000</v>
          </cell>
        </row>
        <row r="1345">
          <cell r="B1345" t="str">
            <v>포메탈</v>
          </cell>
          <cell r="C1345" t="str">
            <v>KOSDAQ</v>
          </cell>
          <cell r="D1345" t="str">
            <v>금속</v>
          </cell>
          <cell r="E1345">
            <v>4570</v>
          </cell>
          <cell r="F1345">
            <v>120</v>
          </cell>
          <cell r="G1345">
            <v>2.7</v>
          </cell>
          <cell r="H1345">
            <v>54141850240</v>
          </cell>
        </row>
        <row r="1346">
          <cell r="B1346" t="str">
            <v>포비스티앤씨</v>
          </cell>
          <cell r="C1346" t="str">
            <v>KOSDAQ</v>
          </cell>
          <cell r="D1346" t="str">
            <v>유통</v>
          </cell>
          <cell r="E1346">
            <v>973</v>
          </cell>
          <cell r="F1346">
            <v>0</v>
          </cell>
          <cell r="G1346">
            <v>0</v>
          </cell>
          <cell r="H1346">
            <v>84222290362</v>
          </cell>
        </row>
        <row r="1347">
          <cell r="B1347" t="str">
            <v>포스링크</v>
          </cell>
          <cell r="C1347" t="str">
            <v>KOSDAQ</v>
          </cell>
          <cell r="D1347" t="str">
            <v>유통</v>
          </cell>
          <cell r="E1347">
            <v>1550</v>
          </cell>
          <cell r="F1347">
            <v>0</v>
          </cell>
          <cell r="G1347">
            <v>0</v>
          </cell>
          <cell r="H1347">
            <v>109591063600</v>
          </cell>
        </row>
        <row r="1348">
          <cell r="B1348" t="str">
            <v>포스코 ICT</v>
          </cell>
          <cell r="C1348" t="str">
            <v>KOSDAQ</v>
          </cell>
          <cell r="D1348" t="str">
            <v>기타서비스</v>
          </cell>
          <cell r="E1348">
            <v>7400</v>
          </cell>
          <cell r="F1348">
            <v>50</v>
          </cell>
          <cell r="G1348">
            <v>0.68</v>
          </cell>
          <cell r="H1348">
            <v>1125056994600</v>
          </cell>
        </row>
        <row r="1349">
          <cell r="B1349" t="str">
            <v>포스코엠텍</v>
          </cell>
          <cell r="C1349" t="str">
            <v>KOSDAQ</v>
          </cell>
          <cell r="D1349" t="str">
            <v>금속</v>
          </cell>
          <cell r="E1349">
            <v>8190</v>
          </cell>
          <cell r="F1349">
            <v>-230</v>
          </cell>
          <cell r="G1349">
            <v>-2.73</v>
          </cell>
          <cell r="H1349">
            <v>341053737570</v>
          </cell>
        </row>
        <row r="1350">
          <cell r="B1350" t="str">
            <v>포시에스</v>
          </cell>
          <cell r="C1350" t="str">
            <v>KOSDAQ</v>
          </cell>
          <cell r="D1350" t="str">
            <v>소프트웨어</v>
          </cell>
          <cell r="E1350">
            <v>7480</v>
          </cell>
          <cell r="F1350">
            <v>10</v>
          </cell>
          <cell r="G1350">
            <v>0.13</v>
          </cell>
          <cell r="H1350">
            <v>61789370280</v>
          </cell>
        </row>
        <row r="1351">
          <cell r="B1351" t="str">
            <v>포인트모바일</v>
          </cell>
          <cell r="C1351" t="str">
            <v>KOSDAQ</v>
          </cell>
          <cell r="D1351" t="str">
            <v>일반전기전자</v>
          </cell>
          <cell r="E1351">
            <v>49350</v>
          </cell>
          <cell r="F1351">
            <v>-1550</v>
          </cell>
          <cell r="G1351">
            <v>-3.05</v>
          </cell>
          <cell r="H1351">
            <v>317349419100</v>
          </cell>
        </row>
        <row r="1352">
          <cell r="B1352" t="str">
            <v>포인트엔지니어링</v>
          </cell>
          <cell r="C1352" t="str">
            <v>KOSDAQ</v>
          </cell>
          <cell r="D1352" t="str">
            <v>금속</v>
          </cell>
          <cell r="E1352">
            <v>3405</v>
          </cell>
          <cell r="F1352">
            <v>95</v>
          </cell>
          <cell r="G1352">
            <v>2.87</v>
          </cell>
          <cell r="H1352">
            <v>193764715485</v>
          </cell>
        </row>
        <row r="1353">
          <cell r="B1353" t="str">
            <v>포티스</v>
          </cell>
          <cell r="C1353" t="str">
            <v>KOSDAQ</v>
          </cell>
          <cell r="D1353" t="str">
            <v>유통</v>
          </cell>
          <cell r="E1353">
            <v>108</v>
          </cell>
          <cell r="F1353">
            <v>0</v>
          </cell>
          <cell r="G1353">
            <v>0</v>
          </cell>
          <cell r="H1353">
            <v>18839533608</v>
          </cell>
        </row>
        <row r="1354">
          <cell r="B1354" t="str">
            <v>푸드나무</v>
          </cell>
          <cell r="C1354" t="str">
            <v>KOSDAQ</v>
          </cell>
          <cell r="D1354" t="str">
            <v>유통</v>
          </cell>
          <cell r="E1354">
            <v>25950</v>
          </cell>
          <cell r="F1354">
            <v>50</v>
          </cell>
          <cell r="G1354">
            <v>0.19</v>
          </cell>
          <cell r="H1354">
            <v>176616582300</v>
          </cell>
        </row>
        <row r="1355">
          <cell r="B1355" t="str">
            <v>푸드웰</v>
          </cell>
          <cell r="C1355" t="str">
            <v>KOSDAQ</v>
          </cell>
          <cell r="D1355" t="str">
            <v>음식료·담배</v>
          </cell>
          <cell r="E1355">
            <v>7550</v>
          </cell>
          <cell r="F1355">
            <v>-100</v>
          </cell>
          <cell r="G1355">
            <v>-1.31</v>
          </cell>
          <cell r="H1355">
            <v>75500000000</v>
          </cell>
        </row>
        <row r="1356">
          <cell r="B1356" t="str">
            <v>푸른기술</v>
          </cell>
          <cell r="C1356" t="str">
            <v>KOSDAQ</v>
          </cell>
          <cell r="D1356" t="str">
            <v>정보기기</v>
          </cell>
          <cell r="E1356">
            <v>10150</v>
          </cell>
          <cell r="F1356">
            <v>-100</v>
          </cell>
          <cell r="G1356">
            <v>-0.98</v>
          </cell>
          <cell r="H1356">
            <v>84868067900</v>
          </cell>
        </row>
        <row r="1357">
          <cell r="B1357" t="str">
            <v>푸른저축은행</v>
          </cell>
          <cell r="C1357" t="str">
            <v>KOSDAQ</v>
          </cell>
          <cell r="D1357" t="str">
            <v>금융</v>
          </cell>
          <cell r="E1357">
            <v>23500</v>
          </cell>
          <cell r="F1357">
            <v>250</v>
          </cell>
          <cell r="G1357">
            <v>1.08</v>
          </cell>
          <cell r="H1357">
            <v>354445800000</v>
          </cell>
        </row>
        <row r="1358">
          <cell r="B1358" t="str">
            <v>풍강</v>
          </cell>
          <cell r="C1358" t="str">
            <v>KOSDAQ</v>
          </cell>
          <cell r="D1358" t="str">
            <v>금속</v>
          </cell>
          <cell r="E1358">
            <v>4125</v>
          </cell>
          <cell r="F1358">
            <v>70</v>
          </cell>
          <cell r="G1358">
            <v>1.73</v>
          </cell>
          <cell r="H1358">
            <v>40752166125</v>
          </cell>
        </row>
        <row r="1359">
          <cell r="B1359" t="str">
            <v>풍국주정</v>
          </cell>
          <cell r="C1359" t="str">
            <v>KOSDAQ</v>
          </cell>
          <cell r="D1359" t="str">
            <v>음식료·담배</v>
          </cell>
          <cell r="E1359">
            <v>20150</v>
          </cell>
          <cell r="F1359">
            <v>200</v>
          </cell>
          <cell r="G1359">
            <v>1</v>
          </cell>
          <cell r="H1359">
            <v>253890000000</v>
          </cell>
        </row>
        <row r="1360">
          <cell r="B1360" t="str">
            <v>퓨전</v>
          </cell>
          <cell r="C1360" t="str">
            <v>KOSDAQ</v>
          </cell>
          <cell r="D1360" t="str">
            <v>소프트웨어</v>
          </cell>
          <cell r="E1360">
            <v>2075</v>
          </cell>
          <cell r="F1360">
            <v>0</v>
          </cell>
          <cell r="G1360">
            <v>0</v>
          </cell>
          <cell r="H1360">
            <v>8582183400</v>
          </cell>
        </row>
        <row r="1361">
          <cell r="B1361" t="str">
            <v>퓨쳐스트림네트웍스</v>
          </cell>
          <cell r="C1361" t="str">
            <v>KOSDAQ</v>
          </cell>
          <cell r="D1361" t="str">
            <v>출판·매체복제</v>
          </cell>
          <cell r="E1361">
            <v>1270</v>
          </cell>
          <cell r="F1361">
            <v>-30</v>
          </cell>
          <cell r="G1361">
            <v>-2.31</v>
          </cell>
          <cell r="H1361">
            <v>138631228960</v>
          </cell>
        </row>
        <row r="1362">
          <cell r="B1362" t="str">
            <v>퓨쳐켐</v>
          </cell>
          <cell r="C1362" t="str">
            <v>KOSDAQ</v>
          </cell>
          <cell r="D1362" t="str">
            <v>제약</v>
          </cell>
          <cell r="E1362">
            <v>17700</v>
          </cell>
          <cell r="F1362">
            <v>200</v>
          </cell>
          <cell r="G1362">
            <v>1.1399999999999999</v>
          </cell>
          <cell r="H1362">
            <v>241533686700</v>
          </cell>
        </row>
        <row r="1363">
          <cell r="B1363" t="str">
            <v>프럼파스트</v>
          </cell>
          <cell r="C1363" t="str">
            <v>KOSDAQ</v>
          </cell>
          <cell r="D1363" t="str">
            <v>화학</v>
          </cell>
          <cell r="E1363">
            <v>4920</v>
          </cell>
          <cell r="F1363">
            <v>110</v>
          </cell>
          <cell r="G1363">
            <v>2.29</v>
          </cell>
          <cell r="H1363">
            <v>47874502800</v>
          </cell>
        </row>
        <row r="1364">
          <cell r="B1364" t="str">
            <v>프레스티지바이오로직스</v>
          </cell>
          <cell r="C1364" t="str">
            <v>KOSDAQ</v>
          </cell>
          <cell r="D1364" t="str">
            <v>제약</v>
          </cell>
          <cell r="E1364">
            <v>13900</v>
          </cell>
          <cell r="F1364">
            <v>50</v>
          </cell>
          <cell r="G1364">
            <v>0.36</v>
          </cell>
          <cell r="H1364">
            <v>622357432400</v>
          </cell>
        </row>
        <row r="1365">
          <cell r="B1365" t="str">
            <v>프로스테믹스</v>
          </cell>
          <cell r="C1365" t="str">
            <v>KOSDAQ</v>
          </cell>
          <cell r="D1365" t="str">
            <v>제약</v>
          </cell>
          <cell r="E1365">
            <v>3255</v>
          </cell>
          <cell r="F1365">
            <v>-10</v>
          </cell>
          <cell r="G1365">
            <v>-0.31</v>
          </cell>
          <cell r="H1365">
            <v>148938865740</v>
          </cell>
        </row>
        <row r="1366">
          <cell r="B1366" t="str">
            <v>프로텍</v>
          </cell>
          <cell r="C1366" t="str">
            <v>KOSDAQ</v>
          </cell>
          <cell r="D1366" t="str">
            <v>반도체</v>
          </cell>
          <cell r="E1366">
            <v>28900</v>
          </cell>
          <cell r="F1366">
            <v>1050</v>
          </cell>
          <cell r="G1366">
            <v>3.77</v>
          </cell>
          <cell r="H1366">
            <v>317900000000</v>
          </cell>
        </row>
        <row r="1367">
          <cell r="B1367" t="str">
            <v>프리시젼바이오</v>
          </cell>
          <cell r="C1367" t="str">
            <v>KOSDAQ</v>
          </cell>
          <cell r="D1367" t="str">
            <v>의료·정밀기기</v>
          </cell>
          <cell r="E1367">
            <v>15300</v>
          </cell>
          <cell r="F1367">
            <v>200</v>
          </cell>
          <cell r="G1367">
            <v>1.32</v>
          </cell>
          <cell r="H1367">
            <v>172030843800</v>
          </cell>
        </row>
        <row r="1368">
          <cell r="B1368" t="str">
            <v>프리엠스</v>
          </cell>
          <cell r="C1368" t="str">
            <v>KOSDAQ</v>
          </cell>
          <cell r="D1368" t="str">
            <v>일반전기전자</v>
          </cell>
          <cell r="E1368">
            <v>17850</v>
          </cell>
          <cell r="F1368">
            <v>200</v>
          </cell>
          <cell r="G1368">
            <v>1.1299999999999999</v>
          </cell>
          <cell r="H1368">
            <v>107100000000</v>
          </cell>
        </row>
        <row r="1369">
          <cell r="B1369" t="str">
            <v>플랜티넷</v>
          </cell>
          <cell r="C1369" t="str">
            <v>KOSDAQ</v>
          </cell>
          <cell r="D1369" t="str">
            <v>컴퓨터서비스</v>
          </cell>
          <cell r="E1369">
            <v>6760</v>
          </cell>
          <cell r="F1369">
            <v>280</v>
          </cell>
          <cell r="G1369">
            <v>4.32</v>
          </cell>
          <cell r="H1369">
            <v>60569600000</v>
          </cell>
        </row>
        <row r="1370">
          <cell r="B1370" t="str">
            <v>플레이디</v>
          </cell>
          <cell r="C1370" t="str">
            <v>KOSDAQ</v>
          </cell>
          <cell r="D1370" t="str">
            <v>기타서비스</v>
          </cell>
          <cell r="E1370">
            <v>10850</v>
          </cell>
          <cell r="F1370">
            <v>50</v>
          </cell>
          <cell r="G1370">
            <v>0.46</v>
          </cell>
          <cell r="H1370">
            <v>139174469000</v>
          </cell>
        </row>
        <row r="1371">
          <cell r="B1371" t="str">
            <v>플레이위드</v>
          </cell>
          <cell r="C1371" t="str">
            <v>KOSDAQ</v>
          </cell>
          <cell r="D1371" t="str">
            <v>디지털컨텐츠</v>
          </cell>
          <cell r="E1371">
            <v>9950</v>
          </cell>
          <cell r="F1371">
            <v>370</v>
          </cell>
          <cell r="G1371">
            <v>3.86</v>
          </cell>
          <cell r="H1371">
            <v>86600113550</v>
          </cell>
        </row>
        <row r="1372">
          <cell r="B1372" t="str">
            <v>플리토</v>
          </cell>
          <cell r="C1372" t="str">
            <v>KOSDAQ</v>
          </cell>
          <cell r="D1372" t="str">
            <v>디지털컨텐츠</v>
          </cell>
          <cell r="E1372">
            <v>13250</v>
          </cell>
          <cell r="F1372">
            <v>-200</v>
          </cell>
          <cell r="G1372">
            <v>-1.49</v>
          </cell>
          <cell r="H1372">
            <v>69029995750</v>
          </cell>
        </row>
        <row r="1373">
          <cell r="B1373" t="str">
            <v>피델릭스</v>
          </cell>
          <cell r="C1373" t="str">
            <v>KOSDAQ</v>
          </cell>
          <cell r="D1373" t="str">
            <v>반도체</v>
          </cell>
          <cell r="E1373">
            <v>1570</v>
          </cell>
          <cell r="F1373">
            <v>60</v>
          </cell>
          <cell r="G1373">
            <v>3.97</v>
          </cell>
          <cell r="H1373">
            <v>51618188390</v>
          </cell>
        </row>
        <row r="1374">
          <cell r="B1374" t="str">
            <v>피씨디렉트</v>
          </cell>
          <cell r="C1374" t="str">
            <v>KOSDAQ</v>
          </cell>
          <cell r="D1374" t="str">
            <v>유통</v>
          </cell>
          <cell r="E1374">
            <v>10600</v>
          </cell>
          <cell r="F1374">
            <v>100</v>
          </cell>
          <cell r="G1374">
            <v>0.95</v>
          </cell>
          <cell r="H1374">
            <v>81286481600</v>
          </cell>
        </row>
        <row r="1375">
          <cell r="B1375" t="str">
            <v>피씨엘</v>
          </cell>
          <cell r="C1375" t="str">
            <v>KOSDAQ</v>
          </cell>
          <cell r="D1375" t="str">
            <v>제약</v>
          </cell>
          <cell r="E1375">
            <v>53400</v>
          </cell>
          <cell r="F1375">
            <v>5100</v>
          </cell>
          <cell r="G1375">
            <v>10.56</v>
          </cell>
          <cell r="H1375">
            <v>538213099800</v>
          </cell>
        </row>
        <row r="1376">
          <cell r="B1376" t="str">
            <v>피앤씨테크</v>
          </cell>
          <cell r="C1376" t="str">
            <v>KOSDAQ</v>
          </cell>
          <cell r="D1376" t="str">
            <v>일반전기전자</v>
          </cell>
          <cell r="E1376">
            <v>7280</v>
          </cell>
          <cell r="F1376">
            <v>0</v>
          </cell>
          <cell r="G1376">
            <v>0</v>
          </cell>
          <cell r="H1376">
            <v>47295248000</v>
          </cell>
        </row>
        <row r="1377">
          <cell r="B1377" t="str">
            <v>피앤이솔루션</v>
          </cell>
          <cell r="C1377" t="str">
            <v>KOSDAQ</v>
          </cell>
          <cell r="D1377" t="str">
            <v>일반전기전자</v>
          </cell>
          <cell r="E1377">
            <v>21100</v>
          </cell>
          <cell r="F1377">
            <v>250</v>
          </cell>
          <cell r="G1377">
            <v>1.2</v>
          </cell>
          <cell r="H1377">
            <v>312679001000</v>
          </cell>
        </row>
        <row r="1378">
          <cell r="B1378" t="str">
            <v>피에스엠씨</v>
          </cell>
          <cell r="C1378" t="str">
            <v>KOSDAQ</v>
          </cell>
          <cell r="D1378" t="str">
            <v>반도체</v>
          </cell>
          <cell r="E1378">
            <v>1610</v>
          </cell>
          <cell r="F1378">
            <v>-5</v>
          </cell>
          <cell r="G1378">
            <v>-0.31</v>
          </cell>
          <cell r="H1378">
            <v>64426602030</v>
          </cell>
        </row>
        <row r="1379">
          <cell r="B1379" t="str">
            <v>피에스케이</v>
          </cell>
          <cell r="C1379" t="str">
            <v>KOSDAQ</v>
          </cell>
          <cell r="D1379" t="str">
            <v>반도체</v>
          </cell>
          <cell r="E1379">
            <v>38950</v>
          </cell>
          <cell r="F1379">
            <v>1350</v>
          </cell>
          <cell r="G1379">
            <v>3.59</v>
          </cell>
          <cell r="H1379">
            <v>575097529000</v>
          </cell>
        </row>
        <row r="1380">
          <cell r="B1380" t="str">
            <v>피에스케이홀딩스</v>
          </cell>
          <cell r="C1380" t="str">
            <v>KOSDAQ</v>
          </cell>
          <cell r="D1380" t="str">
            <v>반도체</v>
          </cell>
          <cell r="E1380">
            <v>8450</v>
          </cell>
          <cell r="F1380">
            <v>280</v>
          </cell>
          <cell r="G1380">
            <v>3.43</v>
          </cell>
          <cell r="H1380">
            <v>182202237750</v>
          </cell>
        </row>
        <row r="1381">
          <cell r="B1381" t="str">
            <v>피에스텍</v>
          </cell>
          <cell r="C1381" t="str">
            <v>KOSDAQ</v>
          </cell>
          <cell r="D1381" t="str">
            <v>의료·정밀기기</v>
          </cell>
          <cell r="E1381">
            <v>5520</v>
          </cell>
          <cell r="F1381">
            <v>100</v>
          </cell>
          <cell r="G1381">
            <v>1.85</v>
          </cell>
          <cell r="H1381">
            <v>108574221360</v>
          </cell>
        </row>
        <row r="1382">
          <cell r="B1382" t="str">
            <v>피엔에이치테크</v>
          </cell>
          <cell r="C1382" t="str">
            <v>KOSDAQ</v>
          </cell>
          <cell r="D1382" t="str">
            <v>화학</v>
          </cell>
          <cell r="E1382">
            <v>14600</v>
          </cell>
          <cell r="F1382">
            <v>-400</v>
          </cell>
          <cell r="G1382">
            <v>-2.67</v>
          </cell>
          <cell r="H1382">
            <v>65933833600</v>
          </cell>
        </row>
        <row r="1383">
          <cell r="B1383" t="str">
            <v>피엔케이피부임상연구센타</v>
          </cell>
          <cell r="C1383" t="str">
            <v>KOSDAQ</v>
          </cell>
          <cell r="D1383" t="str">
            <v>기타서비스</v>
          </cell>
          <cell r="E1383">
            <v>21750</v>
          </cell>
          <cell r="F1383">
            <v>-150</v>
          </cell>
          <cell r="G1383">
            <v>-0.68</v>
          </cell>
          <cell r="H1383">
            <v>163182507000</v>
          </cell>
        </row>
        <row r="1384">
          <cell r="B1384" t="str">
            <v>피엔티</v>
          </cell>
          <cell r="C1384" t="str">
            <v>KOSDAQ</v>
          </cell>
          <cell r="D1384" t="str">
            <v>기계·장비</v>
          </cell>
          <cell r="E1384">
            <v>23900</v>
          </cell>
          <cell r="F1384">
            <v>600</v>
          </cell>
          <cell r="G1384">
            <v>2.58</v>
          </cell>
          <cell r="H1384">
            <v>543514632200</v>
          </cell>
        </row>
        <row r="1385">
          <cell r="B1385" t="str">
            <v>피제이메탈</v>
          </cell>
          <cell r="C1385" t="str">
            <v>KOSDAQ</v>
          </cell>
          <cell r="D1385" t="str">
            <v>금속</v>
          </cell>
          <cell r="E1385">
            <v>2600</v>
          </cell>
          <cell r="F1385">
            <v>-5</v>
          </cell>
          <cell r="G1385">
            <v>-0.19</v>
          </cell>
          <cell r="H1385">
            <v>64488759400</v>
          </cell>
        </row>
        <row r="1386">
          <cell r="B1386" t="str">
            <v>피제이전자</v>
          </cell>
          <cell r="C1386" t="str">
            <v>KOSDAQ</v>
          </cell>
          <cell r="D1386" t="str">
            <v>의료·정밀기기</v>
          </cell>
          <cell r="E1386">
            <v>8260</v>
          </cell>
          <cell r="F1386">
            <v>0</v>
          </cell>
          <cell r="G1386">
            <v>0</v>
          </cell>
          <cell r="H1386">
            <v>123900000000</v>
          </cell>
        </row>
        <row r="1387">
          <cell r="B1387" t="str">
            <v>피플바이오</v>
          </cell>
          <cell r="C1387" t="str">
            <v>KOSDAQ</v>
          </cell>
          <cell r="D1387" t="str">
            <v>제약</v>
          </cell>
          <cell r="E1387">
            <v>41050</v>
          </cell>
          <cell r="F1387">
            <v>-650</v>
          </cell>
          <cell r="G1387">
            <v>-1.56</v>
          </cell>
          <cell r="H1387">
            <v>231828643500</v>
          </cell>
        </row>
        <row r="1388">
          <cell r="B1388" t="str">
            <v>피피아이</v>
          </cell>
          <cell r="C1388" t="str">
            <v>KOSDAQ</v>
          </cell>
          <cell r="D1388" t="str">
            <v>일반전기전자</v>
          </cell>
          <cell r="E1388">
            <v>5620</v>
          </cell>
          <cell r="F1388">
            <v>20</v>
          </cell>
          <cell r="G1388">
            <v>0.36</v>
          </cell>
          <cell r="H1388">
            <v>52311999700</v>
          </cell>
        </row>
        <row r="1389">
          <cell r="B1389" t="str">
            <v>픽셀플러스</v>
          </cell>
          <cell r="C1389" t="str">
            <v>KOSDAQ</v>
          </cell>
          <cell r="D1389" t="str">
            <v>반도체</v>
          </cell>
          <cell r="E1389">
            <v>7720</v>
          </cell>
          <cell r="F1389">
            <v>290</v>
          </cell>
          <cell r="G1389">
            <v>3.9</v>
          </cell>
          <cell r="H1389">
            <v>63045827760</v>
          </cell>
        </row>
        <row r="1390">
          <cell r="B1390" t="str">
            <v>필로시스헬스케어</v>
          </cell>
          <cell r="C1390" t="str">
            <v>KOSDAQ</v>
          </cell>
          <cell r="D1390" t="str">
            <v>유통</v>
          </cell>
          <cell r="E1390">
            <v>2150</v>
          </cell>
          <cell r="F1390">
            <v>25</v>
          </cell>
          <cell r="G1390">
            <v>1.18</v>
          </cell>
          <cell r="H1390">
            <v>169196812800</v>
          </cell>
        </row>
        <row r="1391">
          <cell r="B1391" t="str">
            <v>필옵틱스</v>
          </cell>
          <cell r="C1391" t="str">
            <v>KOSDAQ</v>
          </cell>
          <cell r="D1391" t="str">
            <v>IT부품</v>
          </cell>
          <cell r="E1391">
            <v>12500</v>
          </cell>
          <cell r="F1391">
            <v>50</v>
          </cell>
          <cell r="G1391">
            <v>0.4</v>
          </cell>
          <cell r="H1391">
            <v>255521787500</v>
          </cell>
        </row>
        <row r="1392">
          <cell r="B1392" t="str">
            <v>핌스</v>
          </cell>
          <cell r="C1392" t="str">
            <v>KOSDAQ</v>
          </cell>
          <cell r="D1392" t="str">
            <v>IT부품</v>
          </cell>
          <cell r="E1392">
            <v>15900</v>
          </cell>
          <cell r="F1392">
            <v>50</v>
          </cell>
          <cell r="G1392">
            <v>0.32</v>
          </cell>
          <cell r="H1392">
            <v>117156240300</v>
          </cell>
        </row>
        <row r="1393">
          <cell r="B1393" t="str">
            <v>핑거</v>
          </cell>
          <cell r="C1393" t="str">
            <v>KOSDAQ</v>
          </cell>
          <cell r="D1393" t="str">
            <v>소프트웨어</v>
          </cell>
          <cell r="E1393">
            <v>20350</v>
          </cell>
          <cell r="F1393">
            <v>50</v>
          </cell>
          <cell r="G1393">
            <v>0.25</v>
          </cell>
          <cell r="H1393">
            <v>188013934900</v>
          </cell>
        </row>
        <row r="1394">
          <cell r="B1394" t="str">
            <v>하나금융14호스팩</v>
          </cell>
          <cell r="C1394" t="str">
            <v>KOSDAQ</v>
          </cell>
          <cell r="D1394" t="str">
            <v>금융</v>
          </cell>
          <cell r="E1394">
            <v>2110</v>
          </cell>
          <cell r="F1394">
            <v>0</v>
          </cell>
          <cell r="G1394">
            <v>0</v>
          </cell>
          <cell r="H1394">
            <v>9305100000</v>
          </cell>
        </row>
        <row r="1395">
          <cell r="B1395" t="str">
            <v>하나금융15호스팩</v>
          </cell>
          <cell r="C1395" t="str">
            <v>KOSDAQ</v>
          </cell>
          <cell r="D1395" t="str">
            <v>금융</v>
          </cell>
          <cell r="E1395">
            <v>2110</v>
          </cell>
          <cell r="F1395">
            <v>5</v>
          </cell>
          <cell r="G1395">
            <v>0.24</v>
          </cell>
          <cell r="H1395">
            <v>9938100000</v>
          </cell>
        </row>
        <row r="1396">
          <cell r="B1396" t="str">
            <v>하나금융16호스팩</v>
          </cell>
          <cell r="C1396" t="str">
            <v>KOSDAQ</v>
          </cell>
          <cell r="D1396" t="str">
            <v>금융</v>
          </cell>
          <cell r="E1396">
            <v>2090</v>
          </cell>
          <cell r="F1396">
            <v>0</v>
          </cell>
          <cell r="G1396">
            <v>0</v>
          </cell>
          <cell r="H1396">
            <v>8380900000</v>
          </cell>
        </row>
        <row r="1397">
          <cell r="B1397" t="str">
            <v>하나금융17호스팩</v>
          </cell>
          <cell r="C1397" t="str">
            <v>KOSDAQ</v>
          </cell>
          <cell r="D1397" t="str">
            <v>금융</v>
          </cell>
          <cell r="E1397">
            <v>2070</v>
          </cell>
          <cell r="F1397">
            <v>0</v>
          </cell>
          <cell r="G1397">
            <v>0</v>
          </cell>
          <cell r="H1397">
            <v>14096700000</v>
          </cell>
        </row>
        <row r="1398">
          <cell r="B1398" t="str">
            <v>하나기술</v>
          </cell>
          <cell r="C1398" t="str">
            <v>KOSDAQ</v>
          </cell>
          <cell r="D1398" t="str">
            <v>기계·장비</v>
          </cell>
          <cell r="E1398">
            <v>57200</v>
          </cell>
          <cell r="F1398">
            <v>500</v>
          </cell>
          <cell r="G1398">
            <v>0.88</v>
          </cell>
          <cell r="H1398">
            <v>215227927200</v>
          </cell>
        </row>
        <row r="1399">
          <cell r="B1399" t="str">
            <v>하나마이크론</v>
          </cell>
          <cell r="C1399" t="str">
            <v>KOSDAQ</v>
          </cell>
          <cell r="D1399" t="str">
            <v>반도체</v>
          </cell>
          <cell r="E1399">
            <v>11850</v>
          </cell>
          <cell r="F1399">
            <v>100</v>
          </cell>
          <cell r="G1399">
            <v>0.85</v>
          </cell>
          <cell r="H1399">
            <v>377532693150</v>
          </cell>
        </row>
        <row r="1400">
          <cell r="B1400" t="str">
            <v>하나머스트7호스팩</v>
          </cell>
          <cell r="C1400" t="str">
            <v>KOSDAQ</v>
          </cell>
          <cell r="D1400" t="str">
            <v>금융</v>
          </cell>
          <cell r="E1400">
            <v>2085</v>
          </cell>
          <cell r="F1400">
            <v>15</v>
          </cell>
          <cell r="G1400">
            <v>0.72</v>
          </cell>
          <cell r="H1400">
            <v>8973840000</v>
          </cell>
        </row>
        <row r="1401">
          <cell r="B1401" t="str">
            <v>하나머스트제6호스팩</v>
          </cell>
          <cell r="C1401" t="str">
            <v>KOSDAQ</v>
          </cell>
          <cell r="D1401" t="str">
            <v>금융</v>
          </cell>
          <cell r="E1401">
            <v>2200</v>
          </cell>
          <cell r="F1401">
            <v>10</v>
          </cell>
          <cell r="G1401">
            <v>0.46</v>
          </cell>
          <cell r="H1401">
            <v>10098000000</v>
          </cell>
        </row>
        <row r="1402">
          <cell r="B1402" t="str">
            <v>하나머티리얼즈</v>
          </cell>
          <cell r="C1402" t="str">
            <v>KOSDAQ</v>
          </cell>
          <cell r="D1402" t="str">
            <v>반도체</v>
          </cell>
          <cell r="E1402">
            <v>41500</v>
          </cell>
          <cell r="F1402">
            <v>2650</v>
          </cell>
          <cell r="G1402">
            <v>6.82</v>
          </cell>
          <cell r="H1402">
            <v>814548471000</v>
          </cell>
        </row>
        <row r="1403">
          <cell r="B1403" t="str">
            <v>하림</v>
          </cell>
          <cell r="C1403" t="str">
            <v>KOSDAQ</v>
          </cell>
          <cell r="D1403" t="str">
            <v>음식료·담배</v>
          </cell>
          <cell r="E1403">
            <v>2985</v>
          </cell>
          <cell r="F1403">
            <v>-10</v>
          </cell>
          <cell r="G1403">
            <v>-0.33</v>
          </cell>
          <cell r="H1403">
            <v>317035960470</v>
          </cell>
        </row>
        <row r="1404">
          <cell r="B1404" t="str">
            <v>하림지주</v>
          </cell>
          <cell r="C1404" t="str">
            <v>KOSDAQ</v>
          </cell>
          <cell r="D1404" t="str">
            <v>금융</v>
          </cell>
          <cell r="E1404">
            <v>9530</v>
          </cell>
          <cell r="F1404">
            <v>270</v>
          </cell>
          <cell r="G1404">
            <v>2.92</v>
          </cell>
          <cell r="H1404">
            <v>880017544600</v>
          </cell>
        </row>
        <row r="1405">
          <cell r="B1405" t="str">
            <v>하이로닉</v>
          </cell>
          <cell r="C1405" t="str">
            <v>KOSDAQ</v>
          </cell>
          <cell r="D1405" t="str">
            <v>의료·정밀기기</v>
          </cell>
          <cell r="E1405">
            <v>5990</v>
          </cell>
          <cell r="F1405">
            <v>90</v>
          </cell>
          <cell r="G1405">
            <v>1.53</v>
          </cell>
          <cell r="H1405">
            <v>84458970050</v>
          </cell>
        </row>
        <row r="1406">
          <cell r="B1406" t="str">
            <v>하이록코리아</v>
          </cell>
          <cell r="C1406" t="str">
            <v>KOSDAQ</v>
          </cell>
          <cell r="D1406" t="str">
            <v>금속</v>
          </cell>
          <cell r="E1406">
            <v>17000</v>
          </cell>
          <cell r="F1406">
            <v>400</v>
          </cell>
          <cell r="G1406">
            <v>2.41</v>
          </cell>
          <cell r="H1406">
            <v>231424944000</v>
          </cell>
        </row>
        <row r="1407">
          <cell r="B1407" t="str">
            <v>하이비젼시스템</v>
          </cell>
          <cell r="C1407" t="str">
            <v>KOSDAQ</v>
          </cell>
          <cell r="D1407" t="str">
            <v>의료·정밀기기</v>
          </cell>
          <cell r="E1407">
            <v>14250</v>
          </cell>
          <cell r="F1407">
            <v>150</v>
          </cell>
          <cell r="G1407">
            <v>1.06</v>
          </cell>
          <cell r="H1407">
            <v>212925096000</v>
          </cell>
        </row>
        <row r="1408">
          <cell r="B1408" t="str">
            <v>하이소닉</v>
          </cell>
          <cell r="C1408" t="str">
            <v>KOSDAQ</v>
          </cell>
          <cell r="D1408" t="str">
            <v>IT부품</v>
          </cell>
          <cell r="E1408">
            <v>3110</v>
          </cell>
          <cell r="F1408">
            <v>0</v>
          </cell>
          <cell r="G1408">
            <v>0</v>
          </cell>
          <cell r="H1408">
            <v>54171544330</v>
          </cell>
        </row>
        <row r="1409">
          <cell r="B1409" t="str">
            <v>하이제5호스팩</v>
          </cell>
          <cell r="C1409" t="str">
            <v>KOSDAQ</v>
          </cell>
          <cell r="D1409" t="str">
            <v>금융</v>
          </cell>
          <cell r="E1409">
            <v>2090</v>
          </cell>
          <cell r="F1409">
            <v>0</v>
          </cell>
          <cell r="G1409">
            <v>0</v>
          </cell>
          <cell r="H1409">
            <v>10491800000</v>
          </cell>
        </row>
        <row r="1410">
          <cell r="B1410" t="str">
            <v>하이즈항공</v>
          </cell>
          <cell r="C1410" t="str">
            <v>KOSDAQ</v>
          </cell>
          <cell r="D1410" t="str">
            <v>운송장비·부품</v>
          </cell>
          <cell r="E1410">
            <v>5370</v>
          </cell>
          <cell r="F1410">
            <v>10</v>
          </cell>
          <cell r="G1410">
            <v>0.19</v>
          </cell>
          <cell r="H1410">
            <v>95028416790</v>
          </cell>
        </row>
        <row r="1411">
          <cell r="B1411" t="str">
            <v>하이텍팜</v>
          </cell>
          <cell r="C1411" t="str">
            <v>KOSDAQ</v>
          </cell>
          <cell r="D1411" t="str">
            <v>유통</v>
          </cell>
          <cell r="E1411">
            <v>18450</v>
          </cell>
          <cell r="F1411">
            <v>550</v>
          </cell>
          <cell r="G1411">
            <v>3.07</v>
          </cell>
          <cell r="H1411">
            <v>130788027900</v>
          </cell>
        </row>
        <row r="1412">
          <cell r="B1412" t="str">
            <v>하츠</v>
          </cell>
          <cell r="C1412" t="str">
            <v>KOSDAQ</v>
          </cell>
          <cell r="D1412" t="str">
            <v>일반전기전자</v>
          </cell>
          <cell r="E1412">
            <v>11650</v>
          </cell>
          <cell r="F1412">
            <v>-300</v>
          </cell>
          <cell r="G1412">
            <v>-2.5099999999999998</v>
          </cell>
          <cell r="H1412">
            <v>149120000000</v>
          </cell>
        </row>
        <row r="1413">
          <cell r="B1413" t="str">
            <v>한국9호스팩</v>
          </cell>
          <cell r="C1413" t="str">
            <v>KOSDAQ</v>
          </cell>
          <cell r="D1413" t="str">
            <v>금융</v>
          </cell>
          <cell r="E1413">
            <v>2060</v>
          </cell>
          <cell r="F1413">
            <v>0</v>
          </cell>
          <cell r="G1413">
            <v>0</v>
          </cell>
          <cell r="H1413">
            <v>9908600000</v>
          </cell>
        </row>
        <row r="1414">
          <cell r="B1414" t="str">
            <v>한국가구</v>
          </cell>
          <cell r="C1414" t="str">
            <v>KOSDAQ</v>
          </cell>
          <cell r="D1414" t="str">
            <v>유통</v>
          </cell>
          <cell r="E1414">
            <v>6620</v>
          </cell>
          <cell r="F1414">
            <v>0</v>
          </cell>
          <cell r="G1414">
            <v>0</v>
          </cell>
          <cell r="H1414">
            <v>99300000000</v>
          </cell>
        </row>
        <row r="1415">
          <cell r="B1415" t="str">
            <v>한국경제TV</v>
          </cell>
          <cell r="C1415" t="str">
            <v>KOSDAQ</v>
          </cell>
          <cell r="D1415" t="str">
            <v>방송서비스</v>
          </cell>
          <cell r="E1415">
            <v>6850</v>
          </cell>
          <cell r="F1415">
            <v>-70</v>
          </cell>
          <cell r="G1415">
            <v>-1.01</v>
          </cell>
          <cell r="H1415">
            <v>157550000000</v>
          </cell>
        </row>
        <row r="1416">
          <cell r="B1416" t="str">
            <v>한국기업평가</v>
          </cell>
          <cell r="C1416" t="str">
            <v>KOSDAQ</v>
          </cell>
          <cell r="D1416" t="str">
            <v>기타서비스</v>
          </cell>
          <cell r="E1416">
            <v>88500</v>
          </cell>
          <cell r="F1416">
            <v>-100</v>
          </cell>
          <cell r="G1416">
            <v>-0.11</v>
          </cell>
          <cell r="H1416">
            <v>401835489000</v>
          </cell>
        </row>
        <row r="1417">
          <cell r="B1417" t="str">
            <v>한국맥널티</v>
          </cell>
          <cell r="C1417" t="str">
            <v>KOSDAQ</v>
          </cell>
          <cell r="D1417" t="str">
            <v>음식료·담배</v>
          </cell>
          <cell r="E1417">
            <v>11000</v>
          </cell>
          <cell r="F1417">
            <v>0</v>
          </cell>
          <cell r="G1417">
            <v>0</v>
          </cell>
          <cell r="H1417">
            <v>115882745000</v>
          </cell>
        </row>
        <row r="1418">
          <cell r="B1418" t="str">
            <v>한국바이오젠</v>
          </cell>
          <cell r="C1418" t="str">
            <v>KOSDAQ</v>
          </cell>
          <cell r="D1418" t="str">
            <v>화학</v>
          </cell>
          <cell r="E1418">
            <v>8160</v>
          </cell>
          <cell r="F1418">
            <v>-240</v>
          </cell>
          <cell r="G1418">
            <v>-2.86</v>
          </cell>
          <cell r="H1418">
            <v>66722892000</v>
          </cell>
        </row>
        <row r="1419">
          <cell r="B1419" t="str">
            <v>한국비엔씨</v>
          </cell>
          <cell r="C1419" t="str">
            <v>KOSDAQ</v>
          </cell>
          <cell r="D1419" t="str">
            <v>제약</v>
          </cell>
          <cell r="E1419">
            <v>7890</v>
          </cell>
          <cell r="F1419">
            <v>590</v>
          </cell>
          <cell r="G1419">
            <v>8.08</v>
          </cell>
          <cell r="H1419">
            <v>406584608040</v>
          </cell>
        </row>
        <row r="1420">
          <cell r="B1420" t="str">
            <v>한국선재</v>
          </cell>
          <cell r="C1420" t="str">
            <v>KOSDAQ</v>
          </cell>
          <cell r="D1420" t="str">
            <v>금속</v>
          </cell>
          <cell r="E1420">
            <v>3450</v>
          </cell>
          <cell r="F1420">
            <v>-35</v>
          </cell>
          <cell r="G1420">
            <v>-1</v>
          </cell>
          <cell r="H1420">
            <v>84601776300</v>
          </cell>
        </row>
        <row r="1421">
          <cell r="B1421" t="str">
            <v>한국아트라스비엑스</v>
          </cell>
          <cell r="C1421" t="str">
            <v>KOSDAQ</v>
          </cell>
          <cell r="D1421" t="str">
            <v>IT부품</v>
          </cell>
          <cell r="E1421">
            <v>62200</v>
          </cell>
          <cell r="F1421">
            <v>0</v>
          </cell>
          <cell r="G1421">
            <v>0</v>
          </cell>
          <cell r="H1421">
            <v>569130000000</v>
          </cell>
        </row>
        <row r="1422">
          <cell r="B1422" t="str">
            <v>한국알콜</v>
          </cell>
          <cell r="C1422" t="str">
            <v>KOSDAQ</v>
          </cell>
          <cell r="D1422" t="str">
            <v>화학</v>
          </cell>
          <cell r="E1422">
            <v>13050</v>
          </cell>
          <cell r="F1422">
            <v>150</v>
          </cell>
          <cell r="G1422">
            <v>1.1599999999999999</v>
          </cell>
          <cell r="H1422">
            <v>281955168000</v>
          </cell>
        </row>
        <row r="1423">
          <cell r="B1423" t="str">
            <v>한국유니온제약</v>
          </cell>
          <cell r="C1423" t="str">
            <v>KOSDAQ</v>
          </cell>
          <cell r="D1423" t="str">
            <v>제약</v>
          </cell>
          <cell r="E1423">
            <v>12550</v>
          </cell>
          <cell r="F1423">
            <v>-250</v>
          </cell>
          <cell r="G1423">
            <v>-1.95</v>
          </cell>
          <cell r="H1423">
            <v>99191786400</v>
          </cell>
        </row>
        <row r="1424">
          <cell r="B1424" t="str">
            <v>한국전자금융</v>
          </cell>
          <cell r="C1424" t="str">
            <v>KOSDAQ</v>
          </cell>
          <cell r="D1424" t="str">
            <v>금융</v>
          </cell>
          <cell r="E1424">
            <v>6740</v>
          </cell>
          <cell r="F1424">
            <v>210</v>
          </cell>
          <cell r="G1424">
            <v>3.22</v>
          </cell>
          <cell r="H1424">
            <v>230155686720</v>
          </cell>
        </row>
        <row r="1425">
          <cell r="B1425" t="str">
            <v>한국전자인증</v>
          </cell>
          <cell r="C1425" t="str">
            <v>KOSDAQ</v>
          </cell>
          <cell r="D1425" t="str">
            <v>소프트웨어</v>
          </cell>
          <cell r="E1425">
            <v>7470</v>
          </cell>
          <cell r="F1425">
            <v>410</v>
          </cell>
          <cell r="G1425">
            <v>5.81</v>
          </cell>
          <cell r="H1425">
            <v>160300590030</v>
          </cell>
        </row>
        <row r="1426">
          <cell r="B1426" t="str">
            <v>한국정밀기계</v>
          </cell>
          <cell r="C1426" t="str">
            <v>KOSDAQ</v>
          </cell>
          <cell r="D1426" t="str">
            <v>기계·장비</v>
          </cell>
          <cell r="E1426">
            <v>1440</v>
          </cell>
          <cell r="F1426">
            <v>0</v>
          </cell>
          <cell r="G1426">
            <v>0</v>
          </cell>
          <cell r="H1426">
            <v>12101760000</v>
          </cell>
        </row>
        <row r="1427">
          <cell r="B1427" t="str">
            <v>한국정보공학</v>
          </cell>
          <cell r="C1427" t="str">
            <v>KOSDAQ</v>
          </cell>
          <cell r="D1427" t="str">
            <v>유통</v>
          </cell>
          <cell r="E1427">
            <v>3415</v>
          </cell>
          <cell r="F1427">
            <v>35</v>
          </cell>
          <cell r="G1427">
            <v>1.04</v>
          </cell>
          <cell r="H1427">
            <v>27382825755</v>
          </cell>
        </row>
        <row r="1428">
          <cell r="B1428" t="str">
            <v>한국정보인증</v>
          </cell>
          <cell r="C1428" t="str">
            <v>KOSDAQ</v>
          </cell>
          <cell r="D1428" t="str">
            <v>소프트웨어</v>
          </cell>
          <cell r="E1428">
            <v>7020</v>
          </cell>
          <cell r="F1428">
            <v>210</v>
          </cell>
          <cell r="G1428">
            <v>3.08</v>
          </cell>
          <cell r="H1428">
            <v>218778300000</v>
          </cell>
        </row>
        <row r="1429">
          <cell r="B1429" t="str">
            <v>한국정보통신</v>
          </cell>
          <cell r="C1429" t="str">
            <v>KOSDAQ</v>
          </cell>
          <cell r="D1429" t="str">
            <v>통신서비스</v>
          </cell>
          <cell r="E1429">
            <v>9460</v>
          </cell>
          <cell r="F1429">
            <v>230</v>
          </cell>
          <cell r="G1429">
            <v>2.4900000000000002</v>
          </cell>
          <cell r="H1429">
            <v>354222803660</v>
          </cell>
        </row>
        <row r="1430">
          <cell r="B1430" t="str">
            <v>한국제8호스팩</v>
          </cell>
          <cell r="C1430" t="str">
            <v>KOSDAQ</v>
          </cell>
          <cell r="D1430" t="str">
            <v>금융</v>
          </cell>
          <cell r="E1430">
            <v>2110</v>
          </cell>
          <cell r="F1430">
            <v>10</v>
          </cell>
          <cell r="G1430">
            <v>0.48</v>
          </cell>
          <cell r="H1430">
            <v>7216200000</v>
          </cell>
        </row>
        <row r="1431">
          <cell r="B1431" t="str">
            <v>한국캐피탈</v>
          </cell>
          <cell r="C1431" t="str">
            <v>KOSDAQ</v>
          </cell>
          <cell r="D1431" t="str">
            <v>금융</v>
          </cell>
          <cell r="E1431">
            <v>681</v>
          </cell>
          <cell r="F1431">
            <v>2</v>
          </cell>
          <cell r="G1431">
            <v>0.28999999999999998</v>
          </cell>
          <cell r="H1431">
            <v>214930121256</v>
          </cell>
        </row>
        <row r="1432">
          <cell r="B1432" t="str">
            <v>한국컴퓨터</v>
          </cell>
          <cell r="C1432" t="str">
            <v>KOSDAQ</v>
          </cell>
          <cell r="D1432" t="str">
            <v>IT부품</v>
          </cell>
          <cell r="E1432">
            <v>4690</v>
          </cell>
          <cell r="F1432">
            <v>55</v>
          </cell>
          <cell r="G1432">
            <v>1.19</v>
          </cell>
          <cell r="H1432">
            <v>75374350100</v>
          </cell>
        </row>
        <row r="1433">
          <cell r="B1433" t="str">
            <v>한국코퍼레이션</v>
          </cell>
          <cell r="C1433" t="str">
            <v>KOSDAQ</v>
          </cell>
          <cell r="D1433" t="str">
            <v>기타서비스</v>
          </cell>
          <cell r="E1433">
            <v>282</v>
          </cell>
          <cell r="F1433">
            <v>0</v>
          </cell>
          <cell r="G1433">
            <v>0</v>
          </cell>
          <cell r="H1433">
            <v>14321537226</v>
          </cell>
        </row>
        <row r="1434">
          <cell r="B1434" t="str">
            <v>한국큐빅</v>
          </cell>
          <cell r="C1434" t="str">
            <v>KOSDAQ</v>
          </cell>
          <cell r="D1434" t="str">
            <v>화학</v>
          </cell>
          <cell r="E1434">
            <v>5450</v>
          </cell>
          <cell r="F1434">
            <v>-10</v>
          </cell>
          <cell r="G1434">
            <v>-0.18</v>
          </cell>
          <cell r="H1434">
            <v>89110568350</v>
          </cell>
        </row>
        <row r="1435">
          <cell r="B1435" t="str">
            <v>한국테크놀로지</v>
          </cell>
          <cell r="C1435" t="str">
            <v>KOSDAQ</v>
          </cell>
          <cell r="D1435" t="str">
            <v>운송장비·부품</v>
          </cell>
          <cell r="E1435">
            <v>1150</v>
          </cell>
          <cell r="F1435">
            <v>-15</v>
          </cell>
          <cell r="G1435">
            <v>-1.29</v>
          </cell>
          <cell r="H1435">
            <v>129000096550</v>
          </cell>
        </row>
        <row r="1436">
          <cell r="B1436" t="str">
            <v>한국파마</v>
          </cell>
          <cell r="C1436" t="str">
            <v>KOSDAQ</v>
          </cell>
          <cell r="D1436" t="str">
            <v>제약</v>
          </cell>
          <cell r="E1436">
            <v>37350</v>
          </cell>
          <cell r="F1436">
            <v>-200</v>
          </cell>
          <cell r="G1436">
            <v>-0.53</v>
          </cell>
          <cell r="H1436">
            <v>407365282350</v>
          </cell>
        </row>
        <row r="1437">
          <cell r="B1437" t="str">
            <v>한국팩키지</v>
          </cell>
          <cell r="C1437" t="str">
            <v>KOSDAQ</v>
          </cell>
          <cell r="D1437" t="str">
            <v>종이·목재</v>
          </cell>
          <cell r="E1437">
            <v>4945</v>
          </cell>
          <cell r="F1437">
            <v>65</v>
          </cell>
          <cell r="G1437">
            <v>1.33</v>
          </cell>
          <cell r="H1437">
            <v>123625000000</v>
          </cell>
        </row>
        <row r="1438">
          <cell r="B1438" t="str">
            <v>한글과컴퓨터</v>
          </cell>
          <cell r="C1438" t="str">
            <v>KOSDAQ</v>
          </cell>
          <cell r="D1438" t="str">
            <v>소프트웨어</v>
          </cell>
          <cell r="E1438">
            <v>18050</v>
          </cell>
          <cell r="F1438">
            <v>350</v>
          </cell>
          <cell r="G1438">
            <v>1.98</v>
          </cell>
          <cell r="H1438">
            <v>447245715800</v>
          </cell>
        </row>
        <row r="1439">
          <cell r="B1439" t="str">
            <v>한네트</v>
          </cell>
          <cell r="C1439" t="str">
            <v>KOSDAQ</v>
          </cell>
          <cell r="D1439" t="str">
            <v>통신서비스</v>
          </cell>
          <cell r="E1439">
            <v>11850</v>
          </cell>
          <cell r="F1439">
            <v>650</v>
          </cell>
          <cell r="G1439">
            <v>5.8</v>
          </cell>
          <cell r="H1439">
            <v>137029845000</v>
          </cell>
        </row>
        <row r="1440">
          <cell r="B1440" t="str">
            <v>한독크린텍</v>
          </cell>
          <cell r="C1440" t="str">
            <v>KOSDAQ</v>
          </cell>
          <cell r="D1440" t="str">
            <v>기계·장비</v>
          </cell>
          <cell r="E1440">
            <v>33000</v>
          </cell>
          <cell r="F1440">
            <v>50</v>
          </cell>
          <cell r="G1440">
            <v>0.15</v>
          </cell>
          <cell r="H1440">
            <v>135003000000</v>
          </cell>
        </row>
        <row r="1441">
          <cell r="B1441" t="str">
            <v>한라IMS</v>
          </cell>
          <cell r="C1441" t="str">
            <v>KOSDAQ</v>
          </cell>
          <cell r="D1441" t="str">
            <v>운송장비·부품</v>
          </cell>
          <cell r="E1441">
            <v>7530</v>
          </cell>
          <cell r="F1441">
            <v>-140</v>
          </cell>
          <cell r="G1441">
            <v>-1.83</v>
          </cell>
          <cell r="H1441">
            <v>88439684340</v>
          </cell>
        </row>
        <row r="1442">
          <cell r="B1442" t="str">
            <v>한빛소프트</v>
          </cell>
          <cell r="C1442" t="str">
            <v>KOSDAQ</v>
          </cell>
          <cell r="D1442" t="str">
            <v>디지털컨텐츠</v>
          </cell>
          <cell r="E1442">
            <v>6410</v>
          </cell>
          <cell r="F1442">
            <v>-170</v>
          </cell>
          <cell r="G1442">
            <v>-2.58</v>
          </cell>
          <cell r="H1442">
            <v>158838748760</v>
          </cell>
        </row>
        <row r="1443">
          <cell r="B1443" t="str">
            <v>한솔인티큐브</v>
          </cell>
          <cell r="C1443" t="str">
            <v>KOSDAQ</v>
          </cell>
          <cell r="D1443" t="str">
            <v>컴퓨터서비스</v>
          </cell>
          <cell r="E1443">
            <v>3490</v>
          </cell>
          <cell r="F1443">
            <v>-20</v>
          </cell>
          <cell r="G1443">
            <v>-0.56999999999999995</v>
          </cell>
          <cell r="H1443">
            <v>48439528290</v>
          </cell>
        </row>
        <row r="1444">
          <cell r="B1444" t="str">
            <v>한송네오텍</v>
          </cell>
          <cell r="C1444" t="str">
            <v>KOSDAQ</v>
          </cell>
          <cell r="D1444" t="str">
            <v>기계·장비</v>
          </cell>
          <cell r="E1444">
            <v>1710</v>
          </cell>
          <cell r="F1444">
            <v>30</v>
          </cell>
          <cell r="G1444">
            <v>1.79</v>
          </cell>
          <cell r="H1444">
            <v>92007473400</v>
          </cell>
        </row>
        <row r="1445">
          <cell r="B1445" t="str">
            <v>한스바이오메드</v>
          </cell>
          <cell r="C1445" t="str">
            <v>KOSDAQ</v>
          </cell>
          <cell r="D1445" t="str">
            <v>제약</v>
          </cell>
          <cell r="E1445">
            <v>12300</v>
          </cell>
          <cell r="F1445">
            <v>-150</v>
          </cell>
          <cell r="G1445">
            <v>-1.2</v>
          </cell>
          <cell r="H1445">
            <v>124266666300</v>
          </cell>
        </row>
        <row r="1446">
          <cell r="B1446" t="str">
            <v>한양디지텍</v>
          </cell>
          <cell r="C1446" t="str">
            <v>KOSDAQ</v>
          </cell>
          <cell r="D1446" t="str">
            <v>반도체</v>
          </cell>
          <cell r="E1446">
            <v>5500</v>
          </cell>
          <cell r="F1446">
            <v>60</v>
          </cell>
          <cell r="G1446">
            <v>1.1000000000000001</v>
          </cell>
          <cell r="H1446">
            <v>75414102500</v>
          </cell>
        </row>
        <row r="1447">
          <cell r="B1447" t="str">
            <v>한양이엔지</v>
          </cell>
          <cell r="C1447" t="str">
            <v>KOSDAQ</v>
          </cell>
          <cell r="D1447" t="str">
            <v>기타서비스</v>
          </cell>
          <cell r="E1447">
            <v>18750</v>
          </cell>
          <cell r="F1447">
            <v>750</v>
          </cell>
          <cell r="G1447">
            <v>4.17</v>
          </cell>
          <cell r="H1447">
            <v>337500000000</v>
          </cell>
        </row>
        <row r="1448">
          <cell r="B1448" t="str">
            <v>한일네트웍스</v>
          </cell>
          <cell r="C1448" t="str">
            <v>KOSDAQ</v>
          </cell>
          <cell r="D1448" t="str">
            <v>컴퓨터서비스</v>
          </cell>
          <cell r="E1448">
            <v>6030</v>
          </cell>
          <cell r="F1448">
            <v>360</v>
          </cell>
          <cell r="G1448">
            <v>6.35</v>
          </cell>
          <cell r="H1448">
            <v>72083988810</v>
          </cell>
        </row>
        <row r="1449">
          <cell r="B1449" t="str">
            <v>한일단조</v>
          </cell>
          <cell r="C1449" t="str">
            <v>KOSDAQ</v>
          </cell>
          <cell r="D1449" t="str">
            <v>운송장비·부품</v>
          </cell>
          <cell r="E1449">
            <v>2035</v>
          </cell>
          <cell r="F1449">
            <v>-10</v>
          </cell>
          <cell r="G1449">
            <v>-0.49</v>
          </cell>
          <cell r="H1449">
            <v>60828852480</v>
          </cell>
        </row>
        <row r="1450">
          <cell r="B1450" t="str">
            <v>한일사료</v>
          </cell>
          <cell r="C1450" t="str">
            <v>KOSDAQ</v>
          </cell>
          <cell r="D1450" t="str">
            <v>음식료·담배</v>
          </cell>
          <cell r="E1450">
            <v>1990</v>
          </cell>
          <cell r="F1450">
            <v>50</v>
          </cell>
          <cell r="G1450">
            <v>2.58</v>
          </cell>
          <cell r="H1450">
            <v>78413333150</v>
          </cell>
        </row>
        <row r="1451">
          <cell r="B1451" t="str">
            <v>한일진공</v>
          </cell>
          <cell r="C1451" t="str">
            <v>KOSDAQ</v>
          </cell>
          <cell r="D1451" t="str">
            <v>기계·장비</v>
          </cell>
          <cell r="E1451">
            <v>1080</v>
          </cell>
          <cell r="F1451">
            <v>0</v>
          </cell>
          <cell r="G1451">
            <v>0</v>
          </cell>
          <cell r="H1451">
            <v>84570455160</v>
          </cell>
        </row>
        <row r="1452">
          <cell r="B1452" t="str">
            <v>한일화학</v>
          </cell>
          <cell r="C1452" t="str">
            <v>KOSDAQ</v>
          </cell>
          <cell r="D1452" t="str">
            <v>화학</v>
          </cell>
          <cell r="E1452">
            <v>16200</v>
          </cell>
          <cell r="F1452">
            <v>850</v>
          </cell>
          <cell r="G1452">
            <v>5.54</v>
          </cell>
          <cell r="H1452">
            <v>56862000000</v>
          </cell>
        </row>
        <row r="1453">
          <cell r="B1453" t="str">
            <v>한창산업</v>
          </cell>
          <cell r="C1453" t="str">
            <v>KOSDAQ</v>
          </cell>
          <cell r="D1453" t="str">
            <v>금속</v>
          </cell>
          <cell r="E1453">
            <v>7490</v>
          </cell>
          <cell r="F1453">
            <v>50</v>
          </cell>
          <cell r="G1453">
            <v>0.67</v>
          </cell>
          <cell r="H1453">
            <v>38948000000</v>
          </cell>
        </row>
        <row r="1454">
          <cell r="B1454" t="str">
            <v>한컴MDS</v>
          </cell>
          <cell r="C1454" t="str">
            <v>KOSDAQ</v>
          </cell>
          <cell r="D1454" t="str">
            <v>소프트웨어</v>
          </cell>
          <cell r="E1454">
            <v>15600</v>
          </cell>
          <cell r="F1454">
            <v>50</v>
          </cell>
          <cell r="G1454">
            <v>0.32</v>
          </cell>
          <cell r="H1454">
            <v>137726284800</v>
          </cell>
        </row>
        <row r="1455">
          <cell r="B1455" t="str">
            <v>한컴위드</v>
          </cell>
          <cell r="C1455" t="str">
            <v>KOSDAQ</v>
          </cell>
          <cell r="D1455" t="str">
            <v>소프트웨어</v>
          </cell>
          <cell r="E1455">
            <v>8990</v>
          </cell>
          <cell r="F1455">
            <v>340</v>
          </cell>
          <cell r="G1455">
            <v>3.93</v>
          </cell>
          <cell r="H1455">
            <v>253671558190</v>
          </cell>
        </row>
        <row r="1456">
          <cell r="B1456" t="str">
            <v>한탑</v>
          </cell>
          <cell r="C1456" t="str">
            <v>KOSDAQ</v>
          </cell>
          <cell r="D1456" t="str">
            <v>음식료·담배</v>
          </cell>
          <cell r="E1456">
            <v>1735</v>
          </cell>
          <cell r="F1456">
            <v>15</v>
          </cell>
          <cell r="G1456">
            <v>0.87</v>
          </cell>
          <cell r="H1456">
            <v>49048429180</v>
          </cell>
        </row>
        <row r="1457">
          <cell r="B1457" t="str">
            <v>한프</v>
          </cell>
          <cell r="C1457" t="str">
            <v>KOSDAQ</v>
          </cell>
          <cell r="D1457" t="str">
            <v>정보기기</v>
          </cell>
          <cell r="E1457">
            <v>480</v>
          </cell>
          <cell r="F1457">
            <v>0</v>
          </cell>
          <cell r="G1457">
            <v>0</v>
          </cell>
          <cell r="H1457">
            <v>25343808000</v>
          </cell>
        </row>
        <row r="1458">
          <cell r="B1458" t="str">
            <v>한화에스비아이스팩</v>
          </cell>
          <cell r="C1458" t="str">
            <v>KOSDAQ</v>
          </cell>
          <cell r="D1458" t="str">
            <v>금융</v>
          </cell>
          <cell r="E1458">
            <v>2790</v>
          </cell>
          <cell r="F1458">
            <v>25</v>
          </cell>
          <cell r="G1458">
            <v>0.9</v>
          </cell>
          <cell r="H1458">
            <v>12164400000</v>
          </cell>
        </row>
        <row r="1459">
          <cell r="B1459" t="str">
            <v>한화플러스제1호스팩</v>
          </cell>
          <cell r="C1459" t="str">
            <v>KOSDAQ</v>
          </cell>
          <cell r="D1459" t="str">
            <v>금융</v>
          </cell>
          <cell r="E1459">
            <v>2070</v>
          </cell>
          <cell r="F1459">
            <v>0</v>
          </cell>
          <cell r="G1459">
            <v>0</v>
          </cell>
          <cell r="H1459">
            <v>9749700000</v>
          </cell>
        </row>
        <row r="1460">
          <cell r="B1460" t="str">
            <v>해마로푸드서비스</v>
          </cell>
          <cell r="C1460" t="str">
            <v>KOSDAQ</v>
          </cell>
          <cell r="D1460" t="str">
            <v>유통</v>
          </cell>
          <cell r="E1460">
            <v>3575</v>
          </cell>
          <cell r="F1460">
            <v>60</v>
          </cell>
          <cell r="G1460">
            <v>1.71</v>
          </cell>
          <cell r="H1460">
            <v>363997673325</v>
          </cell>
        </row>
        <row r="1461">
          <cell r="B1461" t="str">
            <v>해성산업</v>
          </cell>
          <cell r="C1461" t="str">
            <v>KOSDAQ</v>
          </cell>
          <cell r="D1461" t="str">
            <v>금융</v>
          </cell>
          <cell r="E1461">
            <v>16200</v>
          </cell>
          <cell r="F1461">
            <v>50</v>
          </cell>
          <cell r="G1461">
            <v>0.31</v>
          </cell>
          <cell r="H1461">
            <v>426972027600</v>
          </cell>
        </row>
        <row r="1462">
          <cell r="B1462" t="str">
            <v>해성옵틱스</v>
          </cell>
          <cell r="C1462" t="str">
            <v>KOSDAQ</v>
          </cell>
          <cell r="D1462" t="str">
            <v>IT부품</v>
          </cell>
          <cell r="E1462">
            <v>1285</v>
          </cell>
          <cell r="F1462">
            <v>75</v>
          </cell>
          <cell r="G1462">
            <v>6.2</v>
          </cell>
          <cell r="H1462">
            <v>53481377465</v>
          </cell>
        </row>
        <row r="1463">
          <cell r="B1463" t="str">
            <v>핸디소프트</v>
          </cell>
          <cell r="C1463" t="str">
            <v>KOSDAQ</v>
          </cell>
          <cell r="D1463" t="str">
            <v>소프트웨어</v>
          </cell>
          <cell r="E1463">
            <v>3640</v>
          </cell>
          <cell r="F1463">
            <v>25</v>
          </cell>
          <cell r="G1463">
            <v>0.69</v>
          </cell>
          <cell r="H1463">
            <v>70616000000</v>
          </cell>
        </row>
        <row r="1464">
          <cell r="B1464" t="str">
            <v>행남사</v>
          </cell>
          <cell r="C1464" t="str">
            <v>KOSDAQ</v>
          </cell>
          <cell r="D1464" t="str">
            <v>음식료·담배</v>
          </cell>
          <cell r="E1464">
            <v>1770</v>
          </cell>
          <cell r="F1464">
            <v>0</v>
          </cell>
          <cell r="G1464">
            <v>0</v>
          </cell>
          <cell r="H1464">
            <v>80762168880</v>
          </cell>
        </row>
        <row r="1465">
          <cell r="B1465" t="str">
            <v>헝셩그룹</v>
          </cell>
          <cell r="C1465" t="str">
            <v>KOSDAQ</v>
          </cell>
          <cell r="D1465" t="str">
            <v>금융</v>
          </cell>
          <cell r="E1465">
            <v>596</v>
          </cell>
          <cell r="F1465">
            <v>0</v>
          </cell>
          <cell r="G1465">
            <v>0</v>
          </cell>
          <cell r="H1465">
            <v>47680000000</v>
          </cell>
        </row>
        <row r="1466">
          <cell r="B1466" t="str">
            <v>헬릭스미스</v>
          </cell>
          <cell r="C1466" t="str">
            <v>KOSDAQ</v>
          </cell>
          <cell r="D1466" t="str">
            <v>기타서비스</v>
          </cell>
          <cell r="E1466">
            <v>27750</v>
          </cell>
          <cell r="F1466">
            <v>1950</v>
          </cell>
          <cell r="G1466">
            <v>7.56</v>
          </cell>
          <cell r="H1466">
            <v>950873563500</v>
          </cell>
        </row>
        <row r="1467">
          <cell r="B1467" t="str">
            <v>현대공업</v>
          </cell>
          <cell r="C1467" t="str">
            <v>KOSDAQ</v>
          </cell>
          <cell r="D1467" t="str">
            <v>운송장비·부품</v>
          </cell>
          <cell r="E1467">
            <v>9830</v>
          </cell>
          <cell r="F1467">
            <v>130</v>
          </cell>
          <cell r="G1467">
            <v>1.34</v>
          </cell>
          <cell r="H1467">
            <v>150792200000</v>
          </cell>
        </row>
        <row r="1468">
          <cell r="B1468" t="str">
            <v>현대무벡스</v>
          </cell>
          <cell r="C1468" t="str">
            <v>KOSDAQ</v>
          </cell>
          <cell r="D1468" t="str">
            <v>기계·장비</v>
          </cell>
          <cell r="E1468">
            <v>4555</v>
          </cell>
          <cell r="F1468">
            <v>0</v>
          </cell>
          <cell r="G1468">
            <v>0</v>
          </cell>
          <cell r="H1468">
            <v>463345185820</v>
          </cell>
        </row>
        <row r="1469">
          <cell r="B1469" t="str">
            <v>현대바이오</v>
          </cell>
          <cell r="C1469" t="str">
            <v>KOSDAQ</v>
          </cell>
          <cell r="D1469" t="str">
            <v>화학</v>
          </cell>
          <cell r="E1469">
            <v>45600</v>
          </cell>
          <cell r="F1469">
            <v>2550</v>
          </cell>
          <cell r="G1469">
            <v>5.92</v>
          </cell>
          <cell r="H1469">
            <v>1643327191200</v>
          </cell>
        </row>
        <row r="1470">
          <cell r="B1470" t="str">
            <v>현대바이오랜드</v>
          </cell>
          <cell r="C1470" t="str">
            <v>KOSDAQ</v>
          </cell>
          <cell r="D1470" t="str">
            <v>화학</v>
          </cell>
          <cell r="E1470">
            <v>22700</v>
          </cell>
          <cell r="F1470">
            <v>0</v>
          </cell>
          <cell r="G1470">
            <v>0</v>
          </cell>
          <cell r="H1470">
            <v>340500000000</v>
          </cell>
        </row>
        <row r="1471">
          <cell r="B1471" t="str">
            <v>현대사료</v>
          </cell>
          <cell r="C1471" t="str">
            <v>KOSDAQ</v>
          </cell>
          <cell r="D1471" t="str">
            <v>음식료·담배</v>
          </cell>
          <cell r="E1471">
            <v>15950</v>
          </cell>
          <cell r="F1471">
            <v>0</v>
          </cell>
          <cell r="G1471">
            <v>0</v>
          </cell>
          <cell r="H1471">
            <v>98100251700</v>
          </cell>
        </row>
        <row r="1472">
          <cell r="B1472" t="str">
            <v>현대통신</v>
          </cell>
          <cell r="C1472" t="str">
            <v>KOSDAQ</v>
          </cell>
          <cell r="D1472" t="str">
            <v>통신장비</v>
          </cell>
          <cell r="E1472">
            <v>11250</v>
          </cell>
          <cell r="F1472">
            <v>-50</v>
          </cell>
          <cell r="G1472">
            <v>-0.44</v>
          </cell>
          <cell r="H1472">
            <v>97031250000</v>
          </cell>
        </row>
        <row r="1473">
          <cell r="B1473" t="str">
            <v>현우산업</v>
          </cell>
          <cell r="C1473" t="str">
            <v>KOSDAQ</v>
          </cell>
          <cell r="D1473" t="str">
            <v>IT부품</v>
          </cell>
          <cell r="E1473">
            <v>4450</v>
          </cell>
          <cell r="F1473">
            <v>55</v>
          </cell>
          <cell r="G1473">
            <v>1.25</v>
          </cell>
          <cell r="H1473">
            <v>68863207100</v>
          </cell>
        </row>
        <row r="1474">
          <cell r="B1474" t="str">
            <v>현진소재</v>
          </cell>
          <cell r="C1474" t="str">
            <v>KOSDAQ</v>
          </cell>
          <cell r="D1474" t="str">
            <v>금속</v>
          </cell>
          <cell r="E1474">
            <v>400</v>
          </cell>
          <cell r="F1474">
            <v>0</v>
          </cell>
          <cell r="G1474">
            <v>0</v>
          </cell>
          <cell r="H1474">
            <v>21280401200</v>
          </cell>
        </row>
        <row r="1475">
          <cell r="B1475" t="str">
            <v>형지I&amp;C</v>
          </cell>
          <cell r="C1475" t="str">
            <v>KOSDAQ</v>
          </cell>
          <cell r="D1475" t="str">
            <v>섬유·의류</v>
          </cell>
          <cell r="E1475">
            <v>1820</v>
          </cell>
          <cell r="F1475">
            <v>40</v>
          </cell>
          <cell r="G1475">
            <v>2.25</v>
          </cell>
          <cell r="H1475">
            <v>70899315760</v>
          </cell>
        </row>
        <row r="1476">
          <cell r="B1476" t="str">
            <v>홈센타홀딩스</v>
          </cell>
          <cell r="C1476" t="str">
            <v>KOSDAQ</v>
          </cell>
          <cell r="D1476" t="str">
            <v>유통</v>
          </cell>
          <cell r="E1476">
            <v>1050</v>
          </cell>
          <cell r="F1476">
            <v>0</v>
          </cell>
          <cell r="G1476">
            <v>0</v>
          </cell>
          <cell r="H1476">
            <v>134053001250</v>
          </cell>
        </row>
        <row r="1477">
          <cell r="B1477" t="str">
            <v>홈캐스트</v>
          </cell>
          <cell r="C1477" t="str">
            <v>KOSDAQ</v>
          </cell>
          <cell r="D1477" t="str">
            <v>통신장비</v>
          </cell>
          <cell r="E1477">
            <v>3240</v>
          </cell>
          <cell r="F1477">
            <v>-15</v>
          </cell>
          <cell r="G1477">
            <v>-0.46</v>
          </cell>
          <cell r="H1477">
            <v>107227009440</v>
          </cell>
        </row>
        <row r="1478">
          <cell r="B1478" t="str">
            <v>화성밸브</v>
          </cell>
          <cell r="C1478" t="str">
            <v>KOSDAQ</v>
          </cell>
          <cell r="D1478" t="str">
            <v>기계·장비</v>
          </cell>
          <cell r="E1478">
            <v>9090</v>
          </cell>
          <cell r="F1478">
            <v>1290</v>
          </cell>
          <cell r="G1478">
            <v>16.54</v>
          </cell>
          <cell r="H1478">
            <v>94630536000</v>
          </cell>
        </row>
        <row r="1479">
          <cell r="B1479" t="str">
            <v>화신정공</v>
          </cell>
          <cell r="C1479" t="str">
            <v>KOSDAQ</v>
          </cell>
          <cell r="D1479" t="str">
            <v>운송장비·부품</v>
          </cell>
          <cell r="E1479">
            <v>2130</v>
          </cell>
          <cell r="F1479">
            <v>-80</v>
          </cell>
          <cell r="G1479">
            <v>-3.62</v>
          </cell>
          <cell r="H1479">
            <v>77476379310</v>
          </cell>
        </row>
        <row r="1480">
          <cell r="B1480" t="str">
            <v>화일약품</v>
          </cell>
          <cell r="C1480" t="str">
            <v>KOSDAQ</v>
          </cell>
          <cell r="D1480" t="str">
            <v>제약</v>
          </cell>
          <cell r="E1480">
            <v>5080</v>
          </cell>
          <cell r="F1480">
            <v>-40</v>
          </cell>
          <cell r="G1480">
            <v>-0.78</v>
          </cell>
          <cell r="H1480">
            <v>111092747080</v>
          </cell>
        </row>
        <row r="1481">
          <cell r="B1481" t="str">
            <v>효성오앤비</v>
          </cell>
          <cell r="C1481" t="str">
            <v>KOSDAQ</v>
          </cell>
          <cell r="D1481" t="str">
            <v>화학</v>
          </cell>
          <cell r="E1481">
            <v>8320</v>
          </cell>
          <cell r="F1481">
            <v>40</v>
          </cell>
          <cell r="G1481">
            <v>0.48</v>
          </cell>
          <cell r="H1481">
            <v>70636800000</v>
          </cell>
        </row>
        <row r="1482">
          <cell r="B1482" t="str">
            <v>휘닉스소재</v>
          </cell>
          <cell r="C1482" t="str">
            <v>KOSDAQ</v>
          </cell>
          <cell r="D1482" t="str">
            <v>IT부품</v>
          </cell>
          <cell r="E1482">
            <v>1375</v>
          </cell>
          <cell r="F1482">
            <v>15</v>
          </cell>
          <cell r="G1482">
            <v>1.1000000000000001</v>
          </cell>
          <cell r="H1482">
            <v>108816045250</v>
          </cell>
        </row>
        <row r="1483">
          <cell r="B1483" t="str">
            <v>휴네시온</v>
          </cell>
          <cell r="C1483" t="str">
            <v>KOSDAQ</v>
          </cell>
          <cell r="D1483" t="str">
            <v>소프트웨어</v>
          </cell>
          <cell r="E1483">
            <v>6400</v>
          </cell>
          <cell r="F1483">
            <v>230</v>
          </cell>
          <cell r="G1483">
            <v>3.73</v>
          </cell>
          <cell r="H1483">
            <v>61489100800</v>
          </cell>
        </row>
        <row r="1484">
          <cell r="B1484" t="str">
            <v>휴림로봇</v>
          </cell>
          <cell r="C1484" t="str">
            <v>KOSDAQ</v>
          </cell>
          <cell r="D1484" t="str">
            <v>기계·장비</v>
          </cell>
          <cell r="E1484">
            <v>1055</v>
          </cell>
          <cell r="F1484">
            <v>-30</v>
          </cell>
          <cell r="G1484">
            <v>-2.76</v>
          </cell>
          <cell r="H1484">
            <v>108649904005</v>
          </cell>
        </row>
        <row r="1485">
          <cell r="B1485" t="str">
            <v>휴마시스</v>
          </cell>
          <cell r="C1485" t="str">
            <v>KOSDAQ</v>
          </cell>
          <cell r="D1485" t="str">
            <v>제약</v>
          </cell>
          <cell r="E1485">
            <v>7170</v>
          </cell>
          <cell r="F1485">
            <v>410</v>
          </cell>
          <cell r="G1485">
            <v>6.07</v>
          </cell>
          <cell r="H1485">
            <v>245384753550</v>
          </cell>
        </row>
        <row r="1486">
          <cell r="B1486" t="str">
            <v>휴맥스</v>
          </cell>
          <cell r="C1486" t="str">
            <v>KOSDAQ</v>
          </cell>
          <cell r="D1486" t="str">
            <v>통신장비</v>
          </cell>
          <cell r="E1486">
            <v>4765</v>
          </cell>
          <cell r="F1486">
            <v>110</v>
          </cell>
          <cell r="G1486">
            <v>2.36</v>
          </cell>
          <cell r="H1486">
            <v>138282606260</v>
          </cell>
        </row>
        <row r="1487">
          <cell r="B1487" t="str">
            <v>휴맥스홀딩스</v>
          </cell>
          <cell r="C1487" t="str">
            <v>KOSDAQ</v>
          </cell>
          <cell r="D1487" t="str">
            <v>금융</v>
          </cell>
          <cell r="E1487">
            <v>3840</v>
          </cell>
          <cell r="F1487">
            <v>40</v>
          </cell>
          <cell r="G1487">
            <v>1.05</v>
          </cell>
          <cell r="H1487">
            <v>48297623040</v>
          </cell>
        </row>
        <row r="1488">
          <cell r="B1488" t="str">
            <v>휴먼엔</v>
          </cell>
          <cell r="C1488" t="str">
            <v>KOSDAQ</v>
          </cell>
          <cell r="D1488" t="str">
            <v>기타서비스</v>
          </cell>
          <cell r="E1488">
            <v>10550</v>
          </cell>
          <cell r="F1488">
            <v>50</v>
          </cell>
          <cell r="G1488">
            <v>0.48</v>
          </cell>
          <cell r="H1488">
            <v>126395192850</v>
          </cell>
        </row>
        <row r="1489">
          <cell r="B1489" t="str">
            <v>휴메딕스</v>
          </cell>
          <cell r="C1489" t="str">
            <v>KOSDAQ</v>
          </cell>
          <cell r="D1489" t="str">
            <v>제약</v>
          </cell>
          <cell r="E1489">
            <v>24200</v>
          </cell>
          <cell r="F1489">
            <v>-200</v>
          </cell>
          <cell r="G1489">
            <v>-0.82</v>
          </cell>
          <cell r="H1489">
            <v>241302894800</v>
          </cell>
        </row>
        <row r="1490">
          <cell r="B1490" t="str">
            <v>휴비츠</v>
          </cell>
          <cell r="C1490" t="str">
            <v>KOSDAQ</v>
          </cell>
          <cell r="D1490" t="str">
            <v>의료·정밀기기</v>
          </cell>
          <cell r="E1490">
            <v>8500</v>
          </cell>
          <cell r="F1490">
            <v>90</v>
          </cell>
          <cell r="G1490">
            <v>1.07</v>
          </cell>
          <cell r="H1490">
            <v>101004403500</v>
          </cell>
        </row>
        <row r="1491">
          <cell r="B1491" t="str">
            <v>휴온스</v>
          </cell>
          <cell r="C1491" t="str">
            <v>KOSDAQ</v>
          </cell>
          <cell r="D1491" t="str">
            <v>제약</v>
          </cell>
          <cell r="E1491">
            <v>55900</v>
          </cell>
          <cell r="F1491">
            <v>-200</v>
          </cell>
          <cell r="G1491">
            <v>-0.36</v>
          </cell>
          <cell r="H1491">
            <v>552333589600</v>
          </cell>
        </row>
        <row r="1492">
          <cell r="B1492" t="str">
            <v>휴온스글로벌</v>
          </cell>
          <cell r="C1492" t="str">
            <v>KOSDAQ</v>
          </cell>
          <cell r="D1492" t="str">
            <v>제약</v>
          </cell>
          <cell r="E1492">
            <v>31000</v>
          </cell>
          <cell r="F1492">
            <v>200</v>
          </cell>
          <cell r="G1492">
            <v>0.65</v>
          </cell>
          <cell r="H1492">
            <v>355387937000</v>
          </cell>
        </row>
        <row r="1493">
          <cell r="B1493" t="str">
            <v>휴젤</v>
          </cell>
          <cell r="C1493" t="str">
            <v>KOSDAQ</v>
          </cell>
          <cell r="D1493" t="str">
            <v>제약</v>
          </cell>
          <cell r="E1493">
            <v>177500</v>
          </cell>
          <cell r="F1493">
            <v>-1000</v>
          </cell>
          <cell r="G1493">
            <v>-0.56000000000000005</v>
          </cell>
          <cell r="H1493">
            <v>2216168262500</v>
          </cell>
        </row>
        <row r="1494">
          <cell r="B1494" t="str">
            <v>흥구석유</v>
          </cell>
          <cell r="C1494" t="str">
            <v>KOSDAQ</v>
          </cell>
          <cell r="D1494" t="str">
            <v>유통</v>
          </cell>
          <cell r="E1494">
            <v>7210</v>
          </cell>
          <cell r="F1494">
            <v>-40</v>
          </cell>
          <cell r="G1494">
            <v>-0.55000000000000004</v>
          </cell>
          <cell r="H1494">
            <v>108150000000</v>
          </cell>
        </row>
        <row r="1495">
          <cell r="B1495" t="str">
            <v>흥국</v>
          </cell>
          <cell r="C1495" t="str">
            <v>KOSDAQ</v>
          </cell>
          <cell r="D1495" t="str">
            <v>기계·장비</v>
          </cell>
          <cell r="E1495">
            <v>9520</v>
          </cell>
          <cell r="F1495">
            <v>40</v>
          </cell>
          <cell r="G1495">
            <v>0.42</v>
          </cell>
          <cell r="H1495">
            <v>117312065920</v>
          </cell>
        </row>
        <row r="1496">
          <cell r="B1496" t="str">
            <v>흥국에프엔비</v>
          </cell>
          <cell r="C1496" t="str">
            <v>KOSDAQ</v>
          </cell>
          <cell r="D1496" t="str">
            <v>음식료·담배</v>
          </cell>
          <cell r="E1496">
            <v>5240</v>
          </cell>
          <cell r="F1496">
            <v>-180</v>
          </cell>
          <cell r="G1496">
            <v>-3.32</v>
          </cell>
          <cell r="H1496">
            <v>201148545480</v>
          </cell>
        </row>
        <row r="1497">
          <cell r="B1497" t="str">
            <v>희림</v>
          </cell>
          <cell r="C1497" t="str">
            <v>KOSDAQ</v>
          </cell>
          <cell r="D1497" t="str">
            <v>기타서비스</v>
          </cell>
          <cell r="E1497">
            <v>4875</v>
          </cell>
          <cell r="F1497">
            <v>120</v>
          </cell>
          <cell r="G1497">
            <v>2.52</v>
          </cell>
          <cell r="H1497">
            <v>67872065625</v>
          </cell>
        </row>
        <row r="1498">
          <cell r="B1498" t="str">
            <v>힘스</v>
          </cell>
          <cell r="C1498" t="str">
            <v>KOSDAQ</v>
          </cell>
          <cell r="D1498" t="str">
            <v>반도체</v>
          </cell>
          <cell r="E1498">
            <v>13400</v>
          </cell>
          <cell r="F1498">
            <v>300</v>
          </cell>
          <cell r="G1498">
            <v>2.29</v>
          </cell>
          <cell r="H1498">
            <v>151583962400</v>
          </cell>
        </row>
        <row r="1499">
          <cell r="B1499" t="str">
            <v>AJ네트웍스</v>
          </cell>
          <cell r="C1499" t="str">
            <v>KOSPI</v>
          </cell>
          <cell r="D1499" t="str">
            <v>서비스업</v>
          </cell>
          <cell r="E1499">
            <v>4620</v>
          </cell>
          <cell r="F1499">
            <v>115</v>
          </cell>
          <cell r="G1499">
            <v>2.5499999999999998</v>
          </cell>
          <cell r="H1499">
            <v>216319002900</v>
          </cell>
        </row>
        <row r="1500">
          <cell r="B1500" t="str">
            <v>AK홀딩스</v>
          </cell>
          <cell r="C1500" t="str">
            <v>KOSPI</v>
          </cell>
          <cell r="D1500" t="str">
            <v>기타금융</v>
          </cell>
          <cell r="E1500">
            <v>26900</v>
          </cell>
          <cell r="F1500">
            <v>200</v>
          </cell>
          <cell r="G1500">
            <v>0.75</v>
          </cell>
          <cell r="H1500">
            <v>356359390900</v>
          </cell>
        </row>
        <row r="1501">
          <cell r="B1501" t="str">
            <v>BGF</v>
          </cell>
          <cell r="C1501" t="str">
            <v>KOSPI</v>
          </cell>
          <cell r="D1501" t="str">
            <v>기타금융</v>
          </cell>
          <cell r="E1501">
            <v>7270</v>
          </cell>
          <cell r="F1501">
            <v>260</v>
          </cell>
          <cell r="G1501">
            <v>3.71</v>
          </cell>
          <cell r="H1501">
            <v>695861070570</v>
          </cell>
        </row>
        <row r="1502">
          <cell r="B1502" t="str">
            <v>BGF리테일</v>
          </cell>
          <cell r="C1502" t="str">
            <v>KOSPI</v>
          </cell>
          <cell r="D1502" t="str">
            <v>유통업</v>
          </cell>
          <cell r="E1502">
            <v>162500</v>
          </cell>
          <cell r="F1502">
            <v>4500</v>
          </cell>
          <cell r="G1502">
            <v>2.85</v>
          </cell>
          <cell r="H1502">
            <v>2808634725000</v>
          </cell>
        </row>
        <row r="1503">
          <cell r="B1503" t="str">
            <v>BNK금융지주</v>
          </cell>
          <cell r="C1503" t="str">
            <v>KOSPI</v>
          </cell>
          <cell r="D1503" t="str">
            <v>기타금융</v>
          </cell>
          <cell r="E1503">
            <v>6690</v>
          </cell>
          <cell r="F1503">
            <v>-100</v>
          </cell>
          <cell r="G1503">
            <v>-1.47</v>
          </cell>
          <cell r="H1503">
            <v>2180506795740</v>
          </cell>
        </row>
        <row r="1504">
          <cell r="B1504" t="str">
            <v>BYC</v>
          </cell>
          <cell r="C1504" t="str">
            <v>KOSPI</v>
          </cell>
          <cell r="D1504" t="str">
            <v>섬유의복</v>
          </cell>
          <cell r="E1504">
            <v>345000</v>
          </cell>
          <cell r="F1504">
            <v>-500</v>
          </cell>
          <cell r="G1504">
            <v>-0.14000000000000001</v>
          </cell>
          <cell r="H1504">
            <v>215492175000</v>
          </cell>
        </row>
        <row r="1505">
          <cell r="B1505" t="str">
            <v>BYC우</v>
          </cell>
          <cell r="C1505" t="str">
            <v>KOSPI</v>
          </cell>
          <cell r="D1505" t="str">
            <v>섬유의복</v>
          </cell>
          <cell r="E1505">
            <v>151000</v>
          </cell>
          <cell r="F1505">
            <v>-500</v>
          </cell>
          <cell r="G1505">
            <v>-0.33</v>
          </cell>
          <cell r="H1505">
            <v>32523135000</v>
          </cell>
        </row>
        <row r="1506">
          <cell r="B1506" t="str">
            <v>CJ</v>
          </cell>
          <cell r="C1506" t="str">
            <v>KOSPI</v>
          </cell>
          <cell r="D1506" t="str">
            <v>기타금융</v>
          </cell>
          <cell r="E1506">
            <v>93200</v>
          </cell>
          <cell r="F1506">
            <v>-800</v>
          </cell>
          <cell r="G1506">
            <v>-0.85</v>
          </cell>
          <cell r="H1506">
            <v>2719296213600</v>
          </cell>
        </row>
        <row r="1507">
          <cell r="B1507" t="str">
            <v>CJ CGV</v>
          </cell>
          <cell r="C1507" t="str">
            <v>KOSPI</v>
          </cell>
          <cell r="D1507" t="str">
            <v>서비스업</v>
          </cell>
          <cell r="E1507">
            <v>27600</v>
          </cell>
          <cell r="F1507">
            <v>-450</v>
          </cell>
          <cell r="G1507">
            <v>-1.6</v>
          </cell>
          <cell r="H1507">
            <v>968760000000</v>
          </cell>
        </row>
        <row r="1508">
          <cell r="B1508" t="str">
            <v>CJ4우(전환)</v>
          </cell>
          <cell r="C1508" t="str">
            <v>KOSPI</v>
          </cell>
          <cell r="D1508" t="str">
            <v>기타금융</v>
          </cell>
          <cell r="E1508">
            <v>74000</v>
          </cell>
          <cell r="F1508">
            <v>-700</v>
          </cell>
          <cell r="G1508">
            <v>-0.94</v>
          </cell>
          <cell r="H1508">
            <v>312761888000</v>
          </cell>
        </row>
        <row r="1509">
          <cell r="B1509" t="str">
            <v>CJ대한통운</v>
          </cell>
          <cell r="C1509" t="str">
            <v>KOSPI</v>
          </cell>
          <cell r="D1509" t="str">
            <v>운수창고업</v>
          </cell>
          <cell r="E1509">
            <v>180500</v>
          </cell>
          <cell r="F1509">
            <v>-2500</v>
          </cell>
          <cell r="G1509">
            <v>-1.37</v>
          </cell>
          <cell r="H1509">
            <v>4117628092000</v>
          </cell>
        </row>
        <row r="1510">
          <cell r="B1510" t="str">
            <v>CJ씨푸드</v>
          </cell>
          <cell r="C1510" t="str">
            <v>KOSPI</v>
          </cell>
          <cell r="D1510" t="str">
            <v>음식료품</v>
          </cell>
          <cell r="E1510">
            <v>4705</v>
          </cell>
          <cell r="F1510">
            <v>-70</v>
          </cell>
          <cell r="G1510">
            <v>-1.47</v>
          </cell>
          <cell r="H1510">
            <v>169054286965</v>
          </cell>
        </row>
        <row r="1511">
          <cell r="B1511" t="str">
            <v>CJ씨푸드1우</v>
          </cell>
          <cell r="C1511" t="str">
            <v>KOSPI</v>
          </cell>
          <cell r="D1511" t="str">
            <v>음식료품</v>
          </cell>
          <cell r="E1511">
            <v>36550</v>
          </cell>
          <cell r="F1511">
            <v>0</v>
          </cell>
          <cell r="G1511">
            <v>0</v>
          </cell>
          <cell r="H1511">
            <v>7310000000</v>
          </cell>
        </row>
        <row r="1512">
          <cell r="B1512" t="str">
            <v>CJ우</v>
          </cell>
          <cell r="C1512" t="str">
            <v>KOSPI</v>
          </cell>
          <cell r="D1512" t="str">
            <v>기타금융</v>
          </cell>
          <cell r="E1512">
            <v>56900</v>
          </cell>
          <cell r="F1512">
            <v>600</v>
          </cell>
          <cell r="G1512">
            <v>1.07</v>
          </cell>
          <cell r="H1512">
            <v>128606688700</v>
          </cell>
        </row>
        <row r="1513">
          <cell r="B1513" t="str">
            <v>CJ제일제당</v>
          </cell>
          <cell r="C1513" t="str">
            <v>KOSPI</v>
          </cell>
          <cell r="D1513" t="str">
            <v>음식료품</v>
          </cell>
          <cell r="E1513">
            <v>416000</v>
          </cell>
          <cell r="F1513">
            <v>5000</v>
          </cell>
          <cell r="G1513">
            <v>1.22</v>
          </cell>
          <cell r="H1513">
            <v>6262541376000</v>
          </cell>
        </row>
        <row r="1514">
          <cell r="B1514" t="str">
            <v>CJ제일제당 우</v>
          </cell>
          <cell r="C1514" t="str">
            <v>KOSPI</v>
          </cell>
          <cell r="D1514" t="str">
            <v>음식료품</v>
          </cell>
          <cell r="E1514">
            <v>187000</v>
          </cell>
          <cell r="F1514">
            <v>3000</v>
          </cell>
          <cell r="G1514">
            <v>1.63</v>
          </cell>
          <cell r="H1514">
            <v>248229971000</v>
          </cell>
        </row>
        <row r="1515">
          <cell r="B1515" t="str">
            <v>CS홀딩스</v>
          </cell>
          <cell r="C1515" t="str">
            <v>KOSPI</v>
          </cell>
          <cell r="D1515" t="str">
            <v>기타금융</v>
          </cell>
          <cell r="E1515">
            <v>63400</v>
          </cell>
          <cell r="F1515">
            <v>-900</v>
          </cell>
          <cell r="G1515">
            <v>-1.4</v>
          </cell>
          <cell r="H1515">
            <v>73194158800</v>
          </cell>
        </row>
        <row r="1516">
          <cell r="B1516" t="str">
            <v>DB</v>
          </cell>
          <cell r="C1516" t="str">
            <v>KOSPI</v>
          </cell>
          <cell r="D1516" t="str">
            <v>서비스업</v>
          </cell>
          <cell r="E1516">
            <v>877</v>
          </cell>
          <cell r="F1516">
            <v>6</v>
          </cell>
          <cell r="G1516">
            <v>0.69</v>
          </cell>
          <cell r="H1516">
            <v>176429539241</v>
          </cell>
        </row>
        <row r="1517">
          <cell r="B1517" t="str">
            <v>DB금융투자</v>
          </cell>
          <cell r="C1517" t="str">
            <v>KOSPI</v>
          </cell>
          <cell r="D1517" t="str">
            <v>증권</v>
          </cell>
          <cell r="E1517">
            <v>6070</v>
          </cell>
          <cell r="F1517">
            <v>20</v>
          </cell>
          <cell r="G1517">
            <v>0.33</v>
          </cell>
          <cell r="H1517">
            <v>257649581230</v>
          </cell>
        </row>
        <row r="1518">
          <cell r="B1518" t="str">
            <v>DB손해보험</v>
          </cell>
          <cell r="C1518" t="str">
            <v>KOSPI</v>
          </cell>
          <cell r="D1518" t="str">
            <v>보험</v>
          </cell>
          <cell r="E1518">
            <v>47200</v>
          </cell>
          <cell r="F1518">
            <v>-100</v>
          </cell>
          <cell r="G1518">
            <v>-0.21</v>
          </cell>
          <cell r="H1518">
            <v>3341760000000</v>
          </cell>
        </row>
        <row r="1519">
          <cell r="B1519" t="str">
            <v>DB하이텍</v>
          </cell>
          <cell r="C1519" t="str">
            <v>KOSPI</v>
          </cell>
          <cell r="D1519" t="str">
            <v>전기전자</v>
          </cell>
          <cell r="E1519">
            <v>57700</v>
          </cell>
          <cell r="F1519">
            <v>1400</v>
          </cell>
          <cell r="G1519">
            <v>2.4900000000000002</v>
          </cell>
          <cell r="H1519">
            <v>2561798527600</v>
          </cell>
        </row>
        <row r="1520">
          <cell r="B1520" t="str">
            <v>DB하이텍1우</v>
          </cell>
          <cell r="C1520" t="str">
            <v>KOSPI</v>
          </cell>
          <cell r="D1520" t="str">
            <v>전기전자</v>
          </cell>
          <cell r="E1520">
            <v>103500</v>
          </cell>
          <cell r="F1520">
            <v>500</v>
          </cell>
          <cell r="G1520">
            <v>0.49</v>
          </cell>
          <cell r="H1520">
            <v>11624706000</v>
          </cell>
        </row>
        <row r="1521">
          <cell r="B1521" t="str">
            <v>DGB금융지주</v>
          </cell>
          <cell r="C1521" t="str">
            <v>KOSPI</v>
          </cell>
          <cell r="D1521" t="str">
            <v>기타금융</v>
          </cell>
          <cell r="E1521">
            <v>8350</v>
          </cell>
          <cell r="F1521">
            <v>-90</v>
          </cell>
          <cell r="G1521">
            <v>-1.07</v>
          </cell>
          <cell r="H1521">
            <v>1412367705550</v>
          </cell>
        </row>
        <row r="1522">
          <cell r="B1522" t="str">
            <v>DI동일</v>
          </cell>
          <cell r="C1522" t="str">
            <v>KOSPI</v>
          </cell>
          <cell r="D1522" t="str">
            <v>유통업</v>
          </cell>
          <cell r="E1522">
            <v>173500</v>
          </cell>
          <cell r="F1522">
            <v>2000</v>
          </cell>
          <cell r="G1522">
            <v>1.17</v>
          </cell>
          <cell r="H1522">
            <v>427783161500</v>
          </cell>
        </row>
        <row r="1523">
          <cell r="B1523" t="str">
            <v>DL</v>
          </cell>
          <cell r="C1523" t="str">
            <v>KOSPI</v>
          </cell>
          <cell r="D1523" t="str">
            <v>기타금융</v>
          </cell>
          <cell r="E1523">
            <v>85700</v>
          </cell>
          <cell r="F1523">
            <v>-1800</v>
          </cell>
          <cell r="G1523">
            <v>-2.06</v>
          </cell>
          <cell r="H1523">
            <v>1323316153400</v>
          </cell>
        </row>
        <row r="1524">
          <cell r="B1524" t="str">
            <v>DL우</v>
          </cell>
          <cell r="C1524" t="str">
            <v>KOSPI</v>
          </cell>
          <cell r="D1524" t="str">
            <v>기타금융</v>
          </cell>
          <cell r="E1524">
            <v>43550</v>
          </cell>
          <cell r="F1524">
            <v>-300</v>
          </cell>
          <cell r="G1524">
            <v>-0.68</v>
          </cell>
          <cell r="H1524">
            <v>73430308250</v>
          </cell>
        </row>
        <row r="1525">
          <cell r="B1525" t="str">
            <v>DL이앤씨</v>
          </cell>
          <cell r="C1525" t="str">
            <v>KOSPI</v>
          </cell>
          <cell r="D1525" t="str">
            <v>건설업</v>
          </cell>
          <cell r="E1525">
            <v>119500</v>
          </cell>
          <cell r="F1525">
            <v>-1000</v>
          </cell>
          <cell r="G1525">
            <v>-0.83</v>
          </cell>
          <cell r="H1525">
            <v>2313369191000</v>
          </cell>
        </row>
        <row r="1526">
          <cell r="B1526" t="str">
            <v>DL이앤씨우</v>
          </cell>
          <cell r="C1526" t="str">
            <v>KOSPI</v>
          </cell>
          <cell r="D1526" t="str">
            <v>건설업</v>
          </cell>
          <cell r="E1526">
            <v>73400</v>
          </cell>
          <cell r="F1526">
            <v>-200</v>
          </cell>
          <cell r="G1526">
            <v>-0.27</v>
          </cell>
          <cell r="H1526">
            <v>155159159000</v>
          </cell>
        </row>
        <row r="1527">
          <cell r="B1527" t="str">
            <v>DRB동일</v>
          </cell>
          <cell r="C1527" t="str">
            <v>KOSPI</v>
          </cell>
          <cell r="D1527" t="str">
            <v>기타금융</v>
          </cell>
          <cell r="E1527">
            <v>6760</v>
          </cell>
          <cell r="F1527">
            <v>0</v>
          </cell>
          <cell r="G1527">
            <v>0</v>
          </cell>
          <cell r="H1527">
            <v>134726800000</v>
          </cell>
        </row>
        <row r="1528">
          <cell r="B1528" t="str">
            <v>DSR</v>
          </cell>
          <cell r="C1528" t="str">
            <v>KOSPI</v>
          </cell>
          <cell r="D1528" t="str">
            <v>철강금속</v>
          </cell>
          <cell r="E1528">
            <v>5690</v>
          </cell>
          <cell r="F1528">
            <v>10</v>
          </cell>
          <cell r="G1528">
            <v>0.18</v>
          </cell>
          <cell r="H1528">
            <v>91040000000</v>
          </cell>
        </row>
        <row r="1529">
          <cell r="B1529" t="str">
            <v>DSR제강</v>
          </cell>
          <cell r="C1529" t="str">
            <v>KOSPI</v>
          </cell>
          <cell r="D1529" t="str">
            <v>철강금속</v>
          </cell>
          <cell r="E1529">
            <v>5530</v>
          </cell>
          <cell r="F1529">
            <v>20</v>
          </cell>
          <cell r="G1529">
            <v>0.36</v>
          </cell>
          <cell r="H1529">
            <v>79632000000</v>
          </cell>
        </row>
        <row r="1530">
          <cell r="B1530" t="str">
            <v>E1</v>
          </cell>
          <cell r="C1530" t="str">
            <v>KOSPI</v>
          </cell>
          <cell r="D1530" t="str">
            <v>유통업</v>
          </cell>
          <cell r="E1530">
            <v>43100</v>
          </cell>
          <cell r="F1530">
            <v>200</v>
          </cell>
          <cell r="G1530">
            <v>0.47</v>
          </cell>
          <cell r="H1530">
            <v>295666000000</v>
          </cell>
        </row>
        <row r="1531">
          <cell r="B1531" t="str">
            <v>ESR켄달스퀘어리츠</v>
          </cell>
          <cell r="C1531" t="str">
            <v>KOSPI</v>
          </cell>
          <cell r="D1531" t="str">
            <v>서비스업</v>
          </cell>
          <cell r="E1531">
            <v>6060</v>
          </cell>
          <cell r="F1531">
            <v>30</v>
          </cell>
          <cell r="G1531">
            <v>0.5</v>
          </cell>
          <cell r="H1531">
            <v>868149540000</v>
          </cell>
        </row>
        <row r="1532">
          <cell r="B1532" t="str">
            <v>F&amp;F</v>
          </cell>
          <cell r="C1532" t="str">
            <v>KOSPI</v>
          </cell>
          <cell r="D1532" t="str">
            <v>섬유의복</v>
          </cell>
          <cell r="E1532">
            <v>138500</v>
          </cell>
          <cell r="F1532">
            <v>11000</v>
          </cell>
          <cell r="G1532">
            <v>8.6300000000000008</v>
          </cell>
          <cell r="H1532">
            <v>2132900000000</v>
          </cell>
        </row>
        <row r="1533">
          <cell r="B1533" t="str">
            <v>GKL</v>
          </cell>
          <cell r="C1533" t="str">
            <v>KOSPI</v>
          </cell>
          <cell r="D1533" t="str">
            <v>서비스업</v>
          </cell>
          <cell r="E1533">
            <v>16550</v>
          </cell>
          <cell r="F1533">
            <v>-100</v>
          </cell>
          <cell r="G1533">
            <v>-0.6</v>
          </cell>
          <cell r="H1533">
            <v>1023711338500</v>
          </cell>
        </row>
        <row r="1534">
          <cell r="B1534" t="str">
            <v>GS</v>
          </cell>
          <cell r="C1534" t="str">
            <v>KOSPI</v>
          </cell>
          <cell r="D1534" t="str">
            <v>기타금융</v>
          </cell>
          <cell r="E1534">
            <v>39200</v>
          </cell>
          <cell r="F1534">
            <v>100</v>
          </cell>
          <cell r="G1534">
            <v>0.26</v>
          </cell>
          <cell r="H1534">
            <v>3642282817600</v>
          </cell>
        </row>
        <row r="1535">
          <cell r="B1535" t="str">
            <v>GS건설</v>
          </cell>
          <cell r="C1535" t="str">
            <v>KOSPI</v>
          </cell>
          <cell r="D1535" t="str">
            <v>건설업</v>
          </cell>
          <cell r="E1535">
            <v>41700</v>
          </cell>
          <cell r="F1535">
            <v>-1300</v>
          </cell>
          <cell r="G1535">
            <v>-3.02</v>
          </cell>
          <cell r="H1535">
            <v>3564969195600</v>
          </cell>
        </row>
        <row r="1536">
          <cell r="B1536" t="str">
            <v>GS글로벌</v>
          </cell>
          <cell r="C1536" t="str">
            <v>KOSPI</v>
          </cell>
          <cell r="D1536" t="str">
            <v>유통업</v>
          </cell>
          <cell r="E1536">
            <v>2450</v>
          </cell>
          <cell r="F1536">
            <v>-50</v>
          </cell>
          <cell r="G1536">
            <v>-2</v>
          </cell>
          <cell r="H1536">
            <v>202207721800</v>
          </cell>
        </row>
        <row r="1537">
          <cell r="B1537" t="str">
            <v>GS리테일</v>
          </cell>
          <cell r="C1537" t="str">
            <v>KOSPI</v>
          </cell>
          <cell r="D1537" t="str">
            <v>유통업</v>
          </cell>
          <cell r="E1537">
            <v>38250</v>
          </cell>
          <cell r="F1537">
            <v>100</v>
          </cell>
          <cell r="G1537">
            <v>0.26</v>
          </cell>
          <cell r="H1537">
            <v>2945250000000</v>
          </cell>
        </row>
        <row r="1538">
          <cell r="B1538" t="str">
            <v>GS우</v>
          </cell>
          <cell r="C1538" t="str">
            <v>KOSPI</v>
          </cell>
          <cell r="D1538" t="str">
            <v>기타금융</v>
          </cell>
          <cell r="E1538">
            <v>32600</v>
          </cell>
          <cell r="F1538">
            <v>300</v>
          </cell>
          <cell r="G1538">
            <v>0.93</v>
          </cell>
          <cell r="H1538">
            <v>58185327600</v>
          </cell>
        </row>
        <row r="1539">
          <cell r="B1539" t="str">
            <v>HDC</v>
          </cell>
          <cell r="C1539" t="str">
            <v>KOSPI</v>
          </cell>
          <cell r="D1539" t="str">
            <v>기타금융</v>
          </cell>
          <cell r="E1539">
            <v>11350</v>
          </cell>
          <cell r="F1539">
            <v>100</v>
          </cell>
          <cell r="G1539">
            <v>0.89</v>
          </cell>
          <cell r="H1539">
            <v>678068533350</v>
          </cell>
        </row>
        <row r="1540">
          <cell r="B1540" t="str">
            <v>HDC아이콘트롤스</v>
          </cell>
          <cell r="C1540" t="str">
            <v>KOSPI</v>
          </cell>
          <cell r="D1540" t="str">
            <v>건설업</v>
          </cell>
          <cell r="E1540">
            <v>10100</v>
          </cell>
          <cell r="F1540">
            <v>-50</v>
          </cell>
          <cell r="G1540">
            <v>-0.49</v>
          </cell>
          <cell r="H1540">
            <v>166246000000</v>
          </cell>
        </row>
        <row r="1541">
          <cell r="B1541" t="str">
            <v>HDC현대EP</v>
          </cell>
          <cell r="C1541" t="str">
            <v>KOSPI</v>
          </cell>
          <cell r="D1541" t="str">
            <v>화학</v>
          </cell>
          <cell r="E1541">
            <v>6200</v>
          </cell>
          <cell r="F1541">
            <v>-90</v>
          </cell>
          <cell r="G1541">
            <v>-1.43</v>
          </cell>
          <cell r="H1541">
            <v>197780000000</v>
          </cell>
        </row>
        <row r="1542">
          <cell r="B1542" t="str">
            <v>HDC현대산업개발</v>
          </cell>
          <cell r="C1542" t="str">
            <v>KOSPI</v>
          </cell>
          <cell r="D1542" t="str">
            <v>건설업</v>
          </cell>
          <cell r="E1542">
            <v>28900</v>
          </cell>
          <cell r="F1542">
            <v>-450</v>
          </cell>
          <cell r="G1542">
            <v>-1.53</v>
          </cell>
          <cell r="H1542">
            <v>1904721837000</v>
          </cell>
        </row>
        <row r="1543">
          <cell r="B1543" t="str">
            <v>HMM</v>
          </cell>
          <cell r="C1543" t="str">
            <v>KOSPI</v>
          </cell>
          <cell r="D1543" t="str">
            <v>운수창고업</v>
          </cell>
          <cell r="E1543">
            <v>27800</v>
          </cell>
          <cell r="F1543">
            <v>-1200</v>
          </cell>
          <cell r="G1543">
            <v>-4.1399999999999997</v>
          </cell>
          <cell r="H1543">
            <v>9470019876600</v>
          </cell>
        </row>
        <row r="1544">
          <cell r="B1544" t="str">
            <v>HSD엔진</v>
          </cell>
          <cell r="C1544" t="str">
            <v>KOSPI</v>
          </cell>
          <cell r="D1544" t="str">
            <v>기계</v>
          </cell>
          <cell r="E1544">
            <v>9390</v>
          </cell>
          <cell r="F1544">
            <v>30</v>
          </cell>
          <cell r="G1544">
            <v>0.32</v>
          </cell>
          <cell r="H1544">
            <v>381228572580</v>
          </cell>
        </row>
        <row r="1545">
          <cell r="B1545" t="str">
            <v>IHQ</v>
          </cell>
          <cell r="C1545" t="str">
            <v>KOSPI</v>
          </cell>
          <cell r="D1545" t="str">
            <v>서비스업</v>
          </cell>
          <cell r="E1545">
            <v>2005</v>
          </cell>
          <cell r="F1545">
            <v>10</v>
          </cell>
          <cell r="G1545">
            <v>0.5</v>
          </cell>
          <cell r="H1545">
            <v>293202674740</v>
          </cell>
        </row>
        <row r="1546">
          <cell r="B1546" t="str">
            <v>JB금융지주</v>
          </cell>
          <cell r="C1546" t="str">
            <v>KOSPI</v>
          </cell>
          <cell r="D1546" t="str">
            <v>기타금융</v>
          </cell>
          <cell r="E1546">
            <v>6540</v>
          </cell>
          <cell r="F1546">
            <v>-10</v>
          </cell>
          <cell r="G1546">
            <v>-0.15</v>
          </cell>
          <cell r="H1546">
            <v>1288268126760</v>
          </cell>
        </row>
        <row r="1547">
          <cell r="B1547" t="str">
            <v>JW생명과학</v>
          </cell>
          <cell r="C1547" t="str">
            <v>KOSPI</v>
          </cell>
          <cell r="D1547" t="str">
            <v>의약품</v>
          </cell>
          <cell r="E1547">
            <v>18950</v>
          </cell>
          <cell r="F1547">
            <v>-50</v>
          </cell>
          <cell r="G1547">
            <v>-0.26</v>
          </cell>
          <cell r="H1547">
            <v>300064798300</v>
          </cell>
        </row>
        <row r="1548">
          <cell r="B1548" t="str">
            <v>JW중외제약</v>
          </cell>
          <cell r="C1548" t="str">
            <v>KOSPI</v>
          </cell>
          <cell r="D1548" t="str">
            <v>의약품</v>
          </cell>
          <cell r="E1548">
            <v>29950</v>
          </cell>
          <cell r="F1548">
            <v>300</v>
          </cell>
          <cell r="G1548">
            <v>1.01</v>
          </cell>
          <cell r="H1548">
            <v>645120783700</v>
          </cell>
        </row>
        <row r="1549">
          <cell r="B1549" t="str">
            <v>JW중외제약2우B</v>
          </cell>
          <cell r="C1549" t="str">
            <v>KOSPI</v>
          </cell>
          <cell r="D1549" t="str">
            <v>의약품</v>
          </cell>
          <cell r="E1549">
            <v>64900</v>
          </cell>
          <cell r="F1549">
            <v>400</v>
          </cell>
          <cell r="G1549">
            <v>0.62</v>
          </cell>
          <cell r="H1549">
            <v>6037517200</v>
          </cell>
        </row>
        <row r="1550">
          <cell r="B1550" t="str">
            <v>JW중외제약우</v>
          </cell>
          <cell r="C1550" t="str">
            <v>KOSPI</v>
          </cell>
          <cell r="D1550" t="str">
            <v>의약품</v>
          </cell>
          <cell r="E1550">
            <v>33000</v>
          </cell>
          <cell r="F1550">
            <v>-300</v>
          </cell>
          <cell r="G1550">
            <v>-0.9</v>
          </cell>
          <cell r="H1550">
            <v>5857038000</v>
          </cell>
        </row>
        <row r="1551">
          <cell r="B1551" t="str">
            <v>JW홀딩스</v>
          </cell>
          <cell r="C1551" t="str">
            <v>KOSPI</v>
          </cell>
          <cell r="D1551" t="str">
            <v>기타금융</v>
          </cell>
          <cell r="E1551">
            <v>4610</v>
          </cell>
          <cell r="F1551">
            <v>55</v>
          </cell>
          <cell r="G1551">
            <v>1.21</v>
          </cell>
          <cell r="H1551">
            <v>315513849020</v>
          </cell>
        </row>
        <row r="1552">
          <cell r="B1552" t="str">
            <v>KB금융</v>
          </cell>
          <cell r="C1552" t="str">
            <v>KOSPI</v>
          </cell>
          <cell r="D1552" t="str">
            <v>기타금융</v>
          </cell>
          <cell r="E1552">
            <v>55000</v>
          </cell>
          <cell r="F1552">
            <v>-1200</v>
          </cell>
          <cell r="G1552">
            <v>-2.14</v>
          </cell>
          <cell r="H1552">
            <v>22869435600000</v>
          </cell>
        </row>
        <row r="1553">
          <cell r="B1553" t="str">
            <v>KCC</v>
          </cell>
          <cell r="C1553" t="str">
            <v>KOSPI</v>
          </cell>
          <cell r="D1553" t="str">
            <v>화학</v>
          </cell>
          <cell r="E1553">
            <v>235000</v>
          </cell>
          <cell r="F1553">
            <v>-2500</v>
          </cell>
          <cell r="G1553">
            <v>-1.05</v>
          </cell>
          <cell r="H1553">
            <v>2088320685000</v>
          </cell>
        </row>
        <row r="1554">
          <cell r="B1554" t="str">
            <v>KCTC</v>
          </cell>
          <cell r="C1554" t="str">
            <v>KOSPI</v>
          </cell>
          <cell r="D1554" t="str">
            <v>운수창고업</v>
          </cell>
          <cell r="E1554">
            <v>6500</v>
          </cell>
          <cell r="F1554">
            <v>70</v>
          </cell>
          <cell r="G1554">
            <v>1.0900000000000001</v>
          </cell>
          <cell r="H1554">
            <v>195000000000</v>
          </cell>
        </row>
        <row r="1555">
          <cell r="B1555" t="str">
            <v>KC그린홀딩스</v>
          </cell>
          <cell r="C1555" t="str">
            <v>KOSPI</v>
          </cell>
          <cell r="D1555" t="str">
            <v>기타금융</v>
          </cell>
          <cell r="E1555">
            <v>4695</v>
          </cell>
          <cell r="F1555">
            <v>-15</v>
          </cell>
          <cell r="G1555">
            <v>-0.32</v>
          </cell>
          <cell r="H1555">
            <v>105332231100</v>
          </cell>
        </row>
        <row r="1556">
          <cell r="B1556" t="str">
            <v>KC코트렐</v>
          </cell>
          <cell r="C1556" t="str">
            <v>KOSPI</v>
          </cell>
          <cell r="D1556" t="str">
            <v>기계</v>
          </cell>
          <cell r="E1556">
            <v>9380</v>
          </cell>
          <cell r="F1556">
            <v>-270</v>
          </cell>
          <cell r="G1556">
            <v>-2.8</v>
          </cell>
          <cell r="H1556">
            <v>121940000000</v>
          </cell>
        </row>
        <row r="1557">
          <cell r="B1557" t="str">
            <v>KEC</v>
          </cell>
          <cell r="C1557" t="str">
            <v>KOSPI</v>
          </cell>
          <cell r="D1557" t="str">
            <v>전기전자</v>
          </cell>
          <cell r="E1557">
            <v>2360</v>
          </cell>
          <cell r="F1557">
            <v>35</v>
          </cell>
          <cell r="G1557">
            <v>1.51</v>
          </cell>
          <cell r="H1557">
            <v>275428378400</v>
          </cell>
        </row>
        <row r="1558">
          <cell r="B1558" t="str">
            <v>KG동부제철</v>
          </cell>
          <cell r="C1558" t="str">
            <v>KOSPI</v>
          </cell>
          <cell r="D1558" t="str">
            <v>철강금속</v>
          </cell>
          <cell r="E1558">
            <v>14550</v>
          </cell>
          <cell r="F1558">
            <v>-750</v>
          </cell>
          <cell r="G1558">
            <v>-4.9000000000000004</v>
          </cell>
          <cell r="H1558">
            <v>1455129451350</v>
          </cell>
        </row>
        <row r="1559">
          <cell r="B1559" t="str">
            <v>KG동부제철우</v>
          </cell>
          <cell r="C1559" t="str">
            <v>KOSPI</v>
          </cell>
          <cell r="D1559" t="str">
            <v>철강금속</v>
          </cell>
          <cell r="E1559">
            <v>120500</v>
          </cell>
          <cell r="F1559">
            <v>-1000</v>
          </cell>
          <cell r="G1559">
            <v>-0.82</v>
          </cell>
          <cell r="H1559">
            <v>6432892500</v>
          </cell>
        </row>
        <row r="1560">
          <cell r="B1560" t="str">
            <v>KG케미칼</v>
          </cell>
          <cell r="C1560" t="str">
            <v>KOSPI</v>
          </cell>
          <cell r="D1560" t="str">
            <v>화학</v>
          </cell>
          <cell r="E1560">
            <v>26650</v>
          </cell>
          <cell r="F1560">
            <v>-350</v>
          </cell>
          <cell r="G1560">
            <v>-1.3</v>
          </cell>
          <cell r="H1560">
            <v>369531458400</v>
          </cell>
        </row>
        <row r="1561">
          <cell r="B1561" t="str">
            <v>KISCO홀딩스</v>
          </cell>
          <cell r="C1561" t="str">
            <v>KOSPI</v>
          </cell>
          <cell r="D1561" t="str">
            <v>철강금속</v>
          </cell>
          <cell r="E1561">
            <v>17100</v>
          </cell>
          <cell r="F1561">
            <v>-200</v>
          </cell>
          <cell r="G1561">
            <v>-1.1599999999999999</v>
          </cell>
          <cell r="H1561">
            <v>315946098000</v>
          </cell>
        </row>
        <row r="1562">
          <cell r="B1562" t="str">
            <v>KPX케미칼</v>
          </cell>
          <cell r="C1562" t="str">
            <v>KOSPI</v>
          </cell>
          <cell r="D1562" t="str">
            <v>화학</v>
          </cell>
          <cell r="E1562">
            <v>63600</v>
          </cell>
          <cell r="F1562">
            <v>0</v>
          </cell>
          <cell r="G1562">
            <v>0</v>
          </cell>
          <cell r="H1562">
            <v>307824000000</v>
          </cell>
        </row>
        <row r="1563">
          <cell r="B1563" t="str">
            <v>KPX홀딩스</v>
          </cell>
          <cell r="C1563" t="str">
            <v>KOSPI</v>
          </cell>
          <cell r="D1563" t="str">
            <v>화학</v>
          </cell>
          <cell r="E1563">
            <v>61500</v>
          </cell>
          <cell r="F1563">
            <v>1300</v>
          </cell>
          <cell r="G1563">
            <v>2.16</v>
          </cell>
          <cell r="H1563">
            <v>259815729000</v>
          </cell>
        </row>
        <row r="1564">
          <cell r="B1564" t="str">
            <v>KR모터스</v>
          </cell>
          <cell r="C1564" t="str">
            <v>KOSPI</v>
          </cell>
          <cell r="D1564" t="str">
            <v>운수장비</v>
          </cell>
          <cell r="E1564">
            <v>1300</v>
          </cell>
          <cell r="F1564">
            <v>-15</v>
          </cell>
          <cell r="G1564">
            <v>-1.1399999999999999</v>
          </cell>
          <cell r="H1564">
            <v>124978578400</v>
          </cell>
        </row>
        <row r="1565">
          <cell r="B1565" t="str">
            <v>KSS해운</v>
          </cell>
          <cell r="C1565" t="str">
            <v>KOSPI</v>
          </cell>
          <cell r="D1565" t="str">
            <v>운수창고업</v>
          </cell>
          <cell r="E1565">
            <v>11000</v>
          </cell>
          <cell r="F1565">
            <v>50</v>
          </cell>
          <cell r="G1565">
            <v>0.46</v>
          </cell>
          <cell r="H1565">
            <v>255044680000</v>
          </cell>
        </row>
        <row r="1566">
          <cell r="B1566" t="str">
            <v>KT</v>
          </cell>
          <cell r="C1566" t="str">
            <v>KOSPI</v>
          </cell>
          <cell r="D1566" t="str">
            <v>통신업</v>
          </cell>
          <cell r="E1566">
            <v>28200</v>
          </cell>
          <cell r="F1566">
            <v>-50</v>
          </cell>
          <cell r="G1566">
            <v>-0.18</v>
          </cell>
          <cell r="H1566">
            <v>7363352985600</v>
          </cell>
        </row>
        <row r="1567">
          <cell r="B1567" t="str">
            <v>KT&amp;G</v>
          </cell>
          <cell r="C1567" t="str">
            <v>KOSPI</v>
          </cell>
          <cell r="D1567" t="str">
            <v>기타제조업</v>
          </cell>
          <cell r="E1567">
            <v>81400</v>
          </cell>
          <cell r="F1567">
            <v>0</v>
          </cell>
          <cell r="G1567">
            <v>0</v>
          </cell>
          <cell r="H1567">
            <v>11175609255800</v>
          </cell>
        </row>
        <row r="1568">
          <cell r="B1568" t="str">
            <v>KTB투자증권</v>
          </cell>
          <cell r="C1568" t="str">
            <v>KOSPI</v>
          </cell>
          <cell r="D1568" t="str">
            <v>증권</v>
          </cell>
          <cell r="E1568">
            <v>4820</v>
          </cell>
          <cell r="F1568">
            <v>5</v>
          </cell>
          <cell r="G1568">
            <v>0.1</v>
          </cell>
          <cell r="H1568">
            <v>290713923440</v>
          </cell>
        </row>
        <row r="1569">
          <cell r="B1569" t="str">
            <v>KTcs</v>
          </cell>
          <cell r="C1569" t="str">
            <v>KOSPI</v>
          </cell>
          <cell r="D1569" t="str">
            <v>서비스업</v>
          </cell>
          <cell r="E1569">
            <v>2975</v>
          </cell>
          <cell r="F1569">
            <v>50</v>
          </cell>
          <cell r="G1569">
            <v>1.71</v>
          </cell>
          <cell r="H1569">
            <v>126987875000</v>
          </cell>
        </row>
        <row r="1570">
          <cell r="B1570" t="str">
            <v>KTis</v>
          </cell>
          <cell r="C1570" t="str">
            <v>KOSPI</v>
          </cell>
          <cell r="D1570" t="str">
            <v>서비스업</v>
          </cell>
          <cell r="E1570">
            <v>2970</v>
          </cell>
          <cell r="F1570">
            <v>-45</v>
          </cell>
          <cell r="G1570">
            <v>-1.49</v>
          </cell>
          <cell r="H1570">
            <v>103361940000</v>
          </cell>
        </row>
        <row r="1571">
          <cell r="B1571" t="str">
            <v>LF</v>
          </cell>
          <cell r="C1571" t="str">
            <v>KOSPI</v>
          </cell>
          <cell r="D1571" t="str">
            <v>섬유의복</v>
          </cell>
          <cell r="E1571">
            <v>16700</v>
          </cell>
          <cell r="F1571">
            <v>350</v>
          </cell>
          <cell r="G1571">
            <v>2.14</v>
          </cell>
          <cell r="H1571">
            <v>488308000000</v>
          </cell>
        </row>
        <row r="1572">
          <cell r="B1572" t="str">
            <v>LG</v>
          </cell>
          <cell r="C1572" t="str">
            <v>KOSPI</v>
          </cell>
          <cell r="D1572" t="str">
            <v>기타금융</v>
          </cell>
          <cell r="E1572">
            <v>91300</v>
          </cell>
          <cell r="F1572">
            <v>900</v>
          </cell>
          <cell r="G1572">
            <v>1</v>
          </cell>
          <cell r="H1572">
            <v>15754466060300</v>
          </cell>
        </row>
        <row r="1573">
          <cell r="B1573" t="str">
            <v>LG디스플레이</v>
          </cell>
          <cell r="C1573" t="str">
            <v>KOSPI</v>
          </cell>
          <cell r="D1573" t="str">
            <v>전기전자</v>
          </cell>
          <cell r="E1573">
            <v>22500</v>
          </cell>
          <cell r="F1573">
            <v>-250</v>
          </cell>
          <cell r="G1573">
            <v>-1.1000000000000001</v>
          </cell>
          <cell r="H1573">
            <v>8050853250000</v>
          </cell>
        </row>
        <row r="1574">
          <cell r="B1574" t="str">
            <v>LG상사</v>
          </cell>
          <cell r="C1574" t="str">
            <v>KOSPI</v>
          </cell>
          <cell r="D1574" t="str">
            <v>유통업</v>
          </cell>
          <cell r="E1574">
            <v>31100</v>
          </cell>
          <cell r="F1574">
            <v>-800</v>
          </cell>
          <cell r="G1574">
            <v>-2.5099999999999998</v>
          </cell>
          <cell r="H1574">
            <v>1205436000000</v>
          </cell>
        </row>
        <row r="1575">
          <cell r="B1575" t="str">
            <v>LG생활건강</v>
          </cell>
          <cell r="C1575" t="str">
            <v>KOSPI</v>
          </cell>
          <cell r="D1575" t="str">
            <v>화학</v>
          </cell>
          <cell r="E1575">
            <v>1578000</v>
          </cell>
          <cell r="F1575">
            <v>8000</v>
          </cell>
          <cell r="G1575">
            <v>0.51</v>
          </cell>
          <cell r="H1575">
            <v>24645514866000</v>
          </cell>
        </row>
        <row r="1576">
          <cell r="B1576" t="str">
            <v>LG생활건강우</v>
          </cell>
          <cell r="C1576" t="str">
            <v>KOSPI</v>
          </cell>
          <cell r="D1576" t="str">
            <v>화학</v>
          </cell>
          <cell r="E1576">
            <v>692000</v>
          </cell>
          <cell r="F1576">
            <v>7000</v>
          </cell>
          <cell r="G1576">
            <v>1.02</v>
          </cell>
          <cell r="H1576">
            <v>1452990324000</v>
          </cell>
        </row>
        <row r="1577">
          <cell r="B1577" t="str">
            <v>LG우</v>
          </cell>
          <cell r="C1577" t="str">
            <v>KOSPI</v>
          </cell>
          <cell r="D1577" t="str">
            <v>기타금융</v>
          </cell>
          <cell r="E1577">
            <v>72400</v>
          </cell>
          <cell r="F1577">
            <v>200</v>
          </cell>
          <cell r="G1577">
            <v>0.28000000000000003</v>
          </cell>
          <cell r="H1577">
            <v>239982614800</v>
          </cell>
        </row>
        <row r="1578">
          <cell r="B1578" t="str">
            <v>LG유플러스</v>
          </cell>
          <cell r="C1578" t="str">
            <v>KOSPI</v>
          </cell>
          <cell r="D1578" t="str">
            <v>통신업</v>
          </cell>
          <cell r="E1578">
            <v>12250</v>
          </cell>
          <cell r="F1578">
            <v>0</v>
          </cell>
          <cell r="G1578">
            <v>0</v>
          </cell>
          <cell r="H1578">
            <v>5348489172250</v>
          </cell>
        </row>
        <row r="1579">
          <cell r="B1579" t="str">
            <v>LG이노텍</v>
          </cell>
          <cell r="C1579" t="str">
            <v>KOSPI</v>
          </cell>
          <cell r="D1579" t="str">
            <v>전기전자</v>
          </cell>
          <cell r="E1579">
            <v>209000</v>
          </cell>
          <cell r="F1579">
            <v>3500</v>
          </cell>
          <cell r="G1579">
            <v>1.7</v>
          </cell>
          <cell r="H1579">
            <v>4946425363000</v>
          </cell>
        </row>
        <row r="1580">
          <cell r="B1580" t="str">
            <v>LG전자</v>
          </cell>
          <cell r="C1580" t="str">
            <v>KOSPI</v>
          </cell>
          <cell r="D1580" t="str">
            <v>전기전자</v>
          </cell>
          <cell r="E1580">
            <v>159000</v>
          </cell>
          <cell r="F1580">
            <v>9000</v>
          </cell>
          <cell r="G1580">
            <v>6</v>
          </cell>
          <cell r="H1580">
            <v>26020002426000</v>
          </cell>
        </row>
        <row r="1581">
          <cell r="B1581" t="str">
            <v>LG전자우</v>
          </cell>
          <cell r="C1581" t="str">
            <v>KOSPI</v>
          </cell>
          <cell r="D1581" t="str">
            <v>전기전자</v>
          </cell>
          <cell r="E1581">
            <v>73900</v>
          </cell>
          <cell r="F1581">
            <v>3400</v>
          </cell>
          <cell r="G1581">
            <v>4.82</v>
          </cell>
          <cell r="H1581">
            <v>1270044808800</v>
          </cell>
        </row>
        <row r="1582">
          <cell r="B1582" t="str">
            <v>LG하우시스</v>
          </cell>
          <cell r="C1582" t="str">
            <v>KOSPI</v>
          </cell>
          <cell r="D1582" t="str">
            <v>화학</v>
          </cell>
          <cell r="E1582">
            <v>79000</v>
          </cell>
          <cell r="F1582">
            <v>-6000</v>
          </cell>
          <cell r="G1582">
            <v>-7.06</v>
          </cell>
          <cell r="H1582">
            <v>708445930000</v>
          </cell>
        </row>
        <row r="1583">
          <cell r="B1583" t="str">
            <v>LG하우시스우</v>
          </cell>
          <cell r="C1583" t="str">
            <v>KOSPI</v>
          </cell>
          <cell r="D1583" t="str">
            <v>화학</v>
          </cell>
          <cell r="E1583">
            <v>36600</v>
          </cell>
          <cell r="F1583">
            <v>-2200</v>
          </cell>
          <cell r="G1583">
            <v>-5.67</v>
          </cell>
          <cell r="H1583">
            <v>37783278000</v>
          </cell>
        </row>
        <row r="1584">
          <cell r="B1584" t="str">
            <v>LG헬로비전</v>
          </cell>
          <cell r="C1584" t="str">
            <v>KOSPI</v>
          </cell>
          <cell r="D1584" t="str">
            <v>서비스업</v>
          </cell>
          <cell r="E1584">
            <v>4780</v>
          </cell>
          <cell r="F1584">
            <v>-140</v>
          </cell>
          <cell r="G1584">
            <v>-2.85</v>
          </cell>
          <cell r="H1584">
            <v>370196014700</v>
          </cell>
        </row>
        <row r="1585">
          <cell r="B1585" t="str">
            <v>LG화학</v>
          </cell>
          <cell r="C1585" t="str">
            <v>KOSPI</v>
          </cell>
          <cell r="D1585" t="str">
            <v>화학</v>
          </cell>
          <cell r="E1585">
            <v>819000</v>
          </cell>
          <cell r="F1585">
            <v>14000</v>
          </cell>
          <cell r="G1585">
            <v>1.74</v>
          </cell>
          <cell r="H1585">
            <v>57815128917000</v>
          </cell>
        </row>
        <row r="1586">
          <cell r="B1586" t="str">
            <v>LG화학우</v>
          </cell>
          <cell r="C1586" t="str">
            <v>KOSPI</v>
          </cell>
          <cell r="D1586" t="str">
            <v>화학</v>
          </cell>
          <cell r="E1586">
            <v>389500</v>
          </cell>
          <cell r="F1586">
            <v>5500</v>
          </cell>
          <cell r="G1586">
            <v>1.43</v>
          </cell>
          <cell r="H1586">
            <v>2994787600000</v>
          </cell>
        </row>
        <row r="1587">
          <cell r="B1587" t="str">
            <v>LIG넥스원</v>
          </cell>
          <cell r="C1587" t="str">
            <v>KOSPI</v>
          </cell>
          <cell r="D1587" t="str">
            <v>기계</v>
          </cell>
          <cell r="E1587">
            <v>40450</v>
          </cell>
          <cell r="F1587">
            <v>300</v>
          </cell>
          <cell r="G1587">
            <v>0.75</v>
          </cell>
          <cell r="H1587">
            <v>889900000000</v>
          </cell>
        </row>
        <row r="1588">
          <cell r="B1588" t="str">
            <v>LS</v>
          </cell>
          <cell r="C1588" t="str">
            <v>KOSPI</v>
          </cell>
          <cell r="D1588" t="str">
            <v>기타금융</v>
          </cell>
          <cell r="E1588">
            <v>67700</v>
          </cell>
          <cell r="F1588">
            <v>-800</v>
          </cell>
          <cell r="G1588">
            <v>-1.17</v>
          </cell>
          <cell r="H1588">
            <v>2179940000000</v>
          </cell>
        </row>
        <row r="1589">
          <cell r="B1589" t="str">
            <v>LS ELECTRIC</v>
          </cell>
          <cell r="C1589" t="str">
            <v>KOSPI</v>
          </cell>
          <cell r="D1589" t="str">
            <v>전기전자</v>
          </cell>
          <cell r="E1589">
            <v>61200</v>
          </cell>
          <cell r="F1589">
            <v>300</v>
          </cell>
          <cell r="G1589">
            <v>0.49</v>
          </cell>
          <cell r="H1589">
            <v>1836000000000</v>
          </cell>
        </row>
        <row r="1590">
          <cell r="B1590" t="str">
            <v>LS네트웍스</v>
          </cell>
          <cell r="C1590" t="str">
            <v>KOSPI</v>
          </cell>
          <cell r="D1590" t="str">
            <v>유통업</v>
          </cell>
          <cell r="E1590">
            <v>2835</v>
          </cell>
          <cell r="F1590">
            <v>15</v>
          </cell>
          <cell r="G1590">
            <v>0.53</v>
          </cell>
          <cell r="H1590">
            <v>223406550360</v>
          </cell>
        </row>
        <row r="1591">
          <cell r="B1591" t="str">
            <v>LS전선아시아</v>
          </cell>
          <cell r="C1591" t="str">
            <v>KOSPI</v>
          </cell>
          <cell r="D1591" t="str">
            <v>기타금융</v>
          </cell>
          <cell r="E1591">
            <v>7820</v>
          </cell>
          <cell r="F1591">
            <v>0</v>
          </cell>
          <cell r="G1591">
            <v>0</v>
          </cell>
          <cell r="H1591">
            <v>239486553780</v>
          </cell>
        </row>
        <row r="1592">
          <cell r="B1592" t="str">
            <v>MH에탄올</v>
          </cell>
          <cell r="C1592" t="str">
            <v>KOSPI</v>
          </cell>
          <cell r="D1592" t="str">
            <v>음식료품</v>
          </cell>
          <cell r="E1592">
            <v>8540</v>
          </cell>
          <cell r="F1592">
            <v>-170</v>
          </cell>
          <cell r="G1592">
            <v>-1.95</v>
          </cell>
          <cell r="H1592">
            <v>63012612040</v>
          </cell>
        </row>
        <row r="1593">
          <cell r="B1593" t="str">
            <v>NAVER</v>
          </cell>
          <cell r="C1593" t="str">
            <v>KOSPI</v>
          </cell>
          <cell r="D1593" t="str">
            <v>서비스업</v>
          </cell>
          <cell r="E1593">
            <v>378500</v>
          </cell>
          <cell r="F1593">
            <v>1500</v>
          </cell>
          <cell r="G1593">
            <v>0.4</v>
          </cell>
          <cell r="H1593">
            <v>62173695007500</v>
          </cell>
        </row>
        <row r="1594">
          <cell r="B1594" t="str">
            <v>NHN</v>
          </cell>
          <cell r="C1594" t="str">
            <v>KOSPI</v>
          </cell>
          <cell r="D1594" t="str">
            <v>서비스업</v>
          </cell>
          <cell r="E1594">
            <v>71600</v>
          </cell>
          <cell r="F1594">
            <v>-900</v>
          </cell>
          <cell r="G1594">
            <v>-1.24</v>
          </cell>
          <cell r="H1594">
            <v>1400855790000</v>
          </cell>
        </row>
        <row r="1595">
          <cell r="B1595" t="str">
            <v>NH투자증권</v>
          </cell>
          <cell r="C1595" t="str">
            <v>KOSPI</v>
          </cell>
          <cell r="D1595" t="str">
            <v>증권</v>
          </cell>
          <cell r="E1595">
            <v>11500</v>
          </cell>
          <cell r="F1595">
            <v>-150</v>
          </cell>
          <cell r="G1595">
            <v>-1.29</v>
          </cell>
          <cell r="H1595">
            <v>3236202200500</v>
          </cell>
        </row>
        <row r="1596">
          <cell r="B1596" t="str">
            <v>NH투자증권우</v>
          </cell>
          <cell r="C1596" t="str">
            <v>KOSPI</v>
          </cell>
          <cell r="D1596" t="str">
            <v>증권</v>
          </cell>
          <cell r="E1596">
            <v>9660</v>
          </cell>
          <cell r="F1596">
            <v>120</v>
          </cell>
          <cell r="G1596">
            <v>1.26</v>
          </cell>
          <cell r="H1596">
            <v>182293550880</v>
          </cell>
        </row>
        <row r="1597">
          <cell r="B1597" t="str">
            <v>NH프라임리츠</v>
          </cell>
          <cell r="C1597" t="str">
            <v>KOSPI</v>
          </cell>
          <cell r="D1597" t="str">
            <v>서비스업</v>
          </cell>
          <cell r="E1597">
            <v>4385</v>
          </cell>
          <cell r="F1597">
            <v>-10</v>
          </cell>
          <cell r="G1597">
            <v>-0.23</v>
          </cell>
          <cell r="H1597">
            <v>81824100000</v>
          </cell>
        </row>
        <row r="1598">
          <cell r="B1598" t="str">
            <v>NICE</v>
          </cell>
          <cell r="C1598" t="str">
            <v>KOSPI</v>
          </cell>
          <cell r="D1598" t="str">
            <v>서비스업</v>
          </cell>
          <cell r="E1598">
            <v>17350</v>
          </cell>
          <cell r="F1598">
            <v>250</v>
          </cell>
          <cell r="G1598">
            <v>1.46</v>
          </cell>
          <cell r="H1598">
            <v>657257905000</v>
          </cell>
        </row>
        <row r="1599">
          <cell r="B1599" t="str">
            <v>NI스틸</v>
          </cell>
          <cell r="C1599" t="str">
            <v>KOSPI</v>
          </cell>
          <cell r="D1599" t="str">
            <v>철강금속</v>
          </cell>
          <cell r="E1599">
            <v>3505</v>
          </cell>
          <cell r="F1599">
            <v>-105</v>
          </cell>
          <cell r="G1599">
            <v>-2.91</v>
          </cell>
          <cell r="H1599">
            <v>100243410085</v>
          </cell>
        </row>
        <row r="1600">
          <cell r="B1600" t="str">
            <v>NPC</v>
          </cell>
          <cell r="C1600" t="str">
            <v>KOSPI</v>
          </cell>
          <cell r="D1600" t="str">
            <v>화학</v>
          </cell>
          <cell r="E1600">
            <v>4250</v>
          </cell>
          <cell r="F1600">
            <v>75</v>
          </cell>
          <cell r="G1600">
            <v>1.8</v>
          </cell>
          <cell r="H1600">
            <v>156060000000</v>
          </cell>
        </row>
        <row r="1601">
          <cell r="B1601" t="str">
            <v>NPC우</v>
          </cell>
          <cell r="C1601" t="str">
            <v>KOSPI</v>
          </cell>
          <cell r="D1601" t="str">
            <v>화학</v>
          </cell>
          <cell r="E1601">
            <v>2345</v>
          </cell>
          <cell r="F1601">
            <v>25</v>
          </cell>
          <cell r="G1601">
            <v>1.08</v>
          </cell>
          <cell r="H1601">
            <v>12381600000</v>
          </cell>
        </row>
        <row r="1602">
          <cell r="B1602" t="str">
            <v>OCI</v>
          </cell>
          <cell r="C1602" t="str">
            <v>KOSPI</v>
          </cell>
          <cell r="D1602" t="str">
            <v>화학</v>
          </cell>
          <cell r="E1602">
            <v>119000</v>
          </cell>
          <cell r="F1602">
            <v>-2500</v>
          </cell>
          <cell r="G1602">
            <v>-2.06</v>
          </cell>
          <cell r="H1602">
            <v>2838075149000</v>
          </cell>
        </row>
        <row r="1603">
          <cell r="B1603" t="str">
            <v>POSCO</v>
          </cell>
          <cell r="C1603" t="str">
            <v>KOSPI</v>
          </cell>
          <cell r="D1603" t="str">
            <v>철강금속</v>
          </cell>
          <cell r="E1603">
            <v>318500</v>
          </cell>
          <cell r="F1603">
            <v>-1500</v>
          </cell>
          <cell r="G1603">
            <v>-0.47</v>
          </cell>
          <cell r="H1603">
            <v>27769006947500</v>
          </cell>
        </row>
        <row r="1604">
          <cell r="B1604" t="str">
            <v>S-Oil</v>
          </cell>
          <cell r="C1604" t="str">
            <v>KOSPI</v>
          </cell>
          <cell r="D1604" t="str">
            <v>화학</v>
          </cell>
          <cell r="E1604">
            <v>80300</v>
          </cell>
          <cell r="F1604">
            <v>-900</v>
          </cell>
          <cell r="G1604">
            <v>-1.1100000000000001</v>
          </cell>
          <cell r="H1604">
            <v>9040398197600</v>
          </cell>
        </row>
        <row r="1605">
          <cell r="B1605" t="str">
            <v>S-Oil우</v>
          </cell>
          <cell r="C1605" t="str">
            <v>KOSPI</v>
          </cell>
          <cell r="D1605" t="str">
            <v>화학</v>
          </cell>
          <cell r="E1605">
            <v>46000</v>
          </cell>
          <cell r="F1605">
            <v>0</v>
          </cell>
          <cell r="G1605">
            <v>0</v>
          </cell>
          <cell r="H1605">
            <v>185008642000</v>
          </cell>
        </row>
        <row r="1606">
          <cell r="B1606" t="str">
            <v>SBS</v>
          </cell>
          <cell r="C1606" t="str">
            <v>KOSPI</v>
          </cell>
          <cell r="D1606" t="str">
            <v>서비스업</v>
          </cell>
          <cell r="E1606">
            <v>22650</v>
          </cell>
          <cell r="F1606">
            <v>-50</v>
          </cell>
          <cell r="G1606">
            <v>-0.22</v>
          </cell>
          <cell r="H1606">
            <v>413420982300</v>
          </cell>
        </row>
        <row r="1607">
          <cell r="B1607" t="str">
            <v>SBS미디어홀딩스</v>
          </cell>
          <cell r="C1607" t="str">
            <v>KOSPI</v>
          </cell>
          <cell r="D1607" t="str">
            <v>서비스업</v>
          </cell>
          <cell r="E1607">
            <v>2025</v>
          </cell>
          <cell r="F1607">
            <v>0</v>
          </cell>
          <cell r="G1607">
            <v>0</v>
          </cell>
          <cell r="H1607">
            <v>283289784750</v>
          </cell>
        </row>
        <row r="1608">
          <cell r="B1608" t="str">
            <v>SGC에너지</v>
          </cell>
          <cell r="C1608" t="str">
            <v>KOSPI</v>
          </cell>
          <cell r="D1608" t="str">
            <v>전기가스업</v>
          </cell>
          <cell r="E1608">
            <v>40050</v>
          </cell>
          <cell r="F1608">
            <v>450</v>
          </cell>
          <cell r="G1608">
            <v>1.1399999999999999</v>
          </cell>
          <cell r="H1608">
            <v>587814010200</v>
          </cell>
        </row>
        <row r="1609">
          <cell r="B1609" t="str">
            <v>SG세계물산</v>
          </cell>
          <cell r="C1609" t="str">
            <v>KOSPI</v>
          </cell>
          <cell r="D1609" t="str">
            <v>유통업</v>
          </cell>
          <cell r="E1609">
            <v>726</v>
          </cell>
          <cell r="F1609">
            <v>-17</v>
          </cell>
          <cell r="G1609">
            <v>-2.29</v>
          </cell>
          <cell r="H1609">
            <v>146960520960</v>
          </cell>
        </row>
        <row r="1610">
          <cell r="B1610" t="str">
            <v>SG충방</v>
          </cell>
          <cell r="C1610" t="str">
            <v>KOSPI</v>
          </cell>
          <cell r="D1610" t="str">
            <v>운수장비</v>
          </cell>
          <cell r="E1610">
            <v>3175</v>
          </cell>
          <cell r="F1610">
            <v>-25</v>
          </cell>
          <cell r="G1610">
            <v>-0.78</v>
          </cell>
          <cell r="H1610">
            <v>142761154025</v>
          </cell>
        </row>
        <row r="1611">
          <cell r="B1611" t="str">
            <v>SH에너지화학</v>
          </cell>
          <cell r="C1611" t="str">
            <v>KOSPI</v>
          </cell>
          <cell r="D1611" t="str">
            <v>화학</v>
          </cell>
          <cell r="E1611">
            <v>936</v>
          </cell>
          <cell r="F1611">
            <v>-4</v>
          </cell>
          <cell r="G1611">
            <v>-0.43</v>
          </cell>
          <cell r="H1611">
            <v>104021171280</v>
          </cell>
        </row>
        <row r="1612">
          <cell r="B1612" t="str">
            <v>SIMPAC</v>
          </cell>
          <cell r="C1612" t="str">
            <v>KOSPI</v>
          </cell>
          <cell r="D1612" t="str">
            <v>기계</v>
          </cell>
          <cell r="E1612">
            <v>3235</v>
          </cell>
          <cell r="F1612">
            <v>-5</v>
          </cell>
          <cell r="G1612">
            <v>-0.15</v>
          </cell>
          <cell r="H1612">
            <v>211664484260</v>
          </cell>
        </row>
        <row r="1613">
          <cell r="B1613" t="str">
            <v>SJM</v>
          </cell>
          <cell r="C1613" t="str">
            <v>KOSPI</v>
          </cell>
          <cell r="D1613" t="str">
            <v>운수장비</v>
          </cell>
          <cell r="E1613">
            <v>4250</v>
          </cell>
          <cell r="F1613">
            <v>155</v>
          </cell>
          <cell r="G1613">
            <v>3.79</v>
          </cell>
          <cell r="H1613">
            <v>66320816500</v>
          </cell>
        </row>
        <row r="1614">
          <cell r="B1614" t="str">
            <v>SJM홀딩스</v>
          </cell>
          <cell r="C1614" t="str">
            <v>KOSPI</v>
          </cell>
          <cell r="D1614" t="str">
            <v>유통업</v>
          </cell>
          <cell r="E1614">
            <v>3680</v>
          </cell>
          <cell r="F1614">
            <v>65</v>
          </cell>
          <cell r="G1614">
            <v>1.8</v>
          </cell>
          <cell r="H1614">
            <v>54957149440</v>
          </cell>
        </row>
        <row r="1615">
          <cell r="B1615" t="str">
            <v>SK</v>
          </cell>
          <cell r="C1615" t="str">
            <v>KOSPI</v>
          </cell>
          <cell r="D1615" t="str">
            <v>기타금융</v>
          </cell>
          <cell r="E1615">
            <v>286000</v>
          </cell>
          <cell r="F1615">
            <v>4000</v>
          </cell>
          <cell r="G1615">
            <v>1.42</v>
          </cell>
          <cell r="H1615">
            <v>20123044942000</v>
          </cell>
        </row>
        <row r="1616">
          <cell r="B1616" t="str">
            <v>SKC</v>
          </cell>
          <cell r="C1616" t="str">
            <v>KOSPI</v>
          </cell>
          <cell r="D1616" t="str">
            <v>화학</v>
          </cell>
          <cell r="E1616">
            <v>133500</v>
          </cell>
          <cell r="F1616">
            <v>5000</v>
          </cell>
          <cell r="G1616">
            <v>3.89</v>
          </cell>
          <cell r="H1616">
            <v>5055417783000</v>
          </cell>
        </row>
        <row r="1617">
          <cell r="B1617" t="str">
            <v>SK가스</v>
          </cell>
          <cell r="C1617" t="str">
            <v>KOSPI</v>
          </cell>
          <cell r="D1617" t="str">
            <v>유통업</v>
          </cell>
          <cell r="E1617">
            <v>106000</v>
          </cell>
          <cell r="F1617">
            <v>-500</v>
          </cell>
          <cell r="G1617">
            <v>-0.47</v>
          </cell>
          <cell r="H1617">
            <v>978405864000</v>
          </cell>
        </row>
        <row r="1618">
          <cell r="B1618" t="str">
            <v>SK네트웍스</v>
          </cell>
          <cell r="C1618" t="str">
            <v>KOSPI</v>
          </cell>
          <cell r="D1618" t="str">
            <v>유통업</v>
          </cell>
          <cell r="E1618">
            <v>5610</v>
          </cell>
          <cell r="F1618">
            <v>-20</v>
          </cell>
          <cell r="G1618">
            <v>-0.36</v>
          </cell>
          <cell r="H1618">
            <v>1392332699670</v>
          </cell>
        </row>
        <row r="1619">
          <cell r="B1619" t="str">
            <v>SK네트웍스우</v>
          </cell>
          <cell r="C1619" t="str">
            <v>KOSPI</v>
          </cell>
          <cell r="D1619" t="str">
            <v>유통업</v>
          </cell>
          <cell r="E1619">
            <v>110000</v>
          </cell>
          <cell r="F1619">
            <v>1000</v>
          </cell>
          <cell r="G1619">
            <v>0.92</v>
          </cell>
          <cell r="H1619">
            <v>12501280000</v>
          </cell>
        </row>
        <row r="1620">
          <cell r="B1620" t="str">
            <v>SK디스커버리</v>
          </cell>
          <cell r="C1620" t="str">
            <v>KOSPI</v>
          </cell>
          <cell r="D1620" t="str">
            <v>기타금융</v>
          </cell>
          <cell r="E1620">
            <v>61200</v>
          </cell>
          <cell r="F1620">
            <v>400</v>
          </cell>
          <cell r="G1620">
            <v>0.66</v>
          </cell>
          <cell r="H1620">
            <v>1165116726000</v>
          </cell>
        </row>
        <row r="1621">
          <cell r="B1621" t="str">
            <v>SK디스커버리우</v>
          </cell>
          <cell r="C1621" t="str">
            <v>KOSPI</v>
          </cell>
          <cell r="D1621" t="str">
            <v>기타금융</v>
          </cell>
          <cell r="E1621">
            <v>43700</v>
          </cell>
          <cell r="F1621">
            <v>0</v>
          </cell>
          <cell r="G1621">
            <v>0</v>
          </cell>
          <cell r="H1621">
            <v>59364483500</v>
          </cell>
        </row>
        <row r="1622">
          <cell r="B1622" t="str">
            <v>SK디앤디</v>
          </cell>
          <cell r="C1622" t="str">
            <v>KOSPI</v>
          </cell>
          <cell r="D1622" t="str">
            <v>서비스업</v>
          </cell>
          <cell r="E1622">
            <v>38550</v>
          </cell>
          <cell r="F1622">
            <v>-100</v>
          </cell>
          <cell r="G1622">
            <v>-0.26</v>
          </cell>
          <cell r="H1622">
            <v>732070822200</v>
          </cell>
        </row>
        <row r="1623">
          <cell r="B1623" t="str">
            <v>SK렌터카</v>
          </cell>
          <cell r="C1623" t="str">
            <v>KOSPI</v>
          </cell>
          <cell r="D1623" t="str">
            <v>서비스업</v>
          </cell>
          <cell r="E1623">
            <v>10750</v>
          </cell>
          <cell r="F1623">
            <v>50</v>
          </cell>
          <cell r="G1623">
            <v>0.47</v>
          </cell>
          <cell r="H1623">
            <v>508322780000</v>
          </cell>
        </row>
        <row r="1624">
          <cell r="B1624" t="str">
            <v>SK바이오사이언스</v>
          </cell>
          <cell r="C1624" t="str">
            <v>KOSPI</v>
          </cell>
          <cell r="D1624" t="str">
            <v>의약품</v>
          </cell>
          <cell r="E1624">
            <v>119000</v>
          </cell>
          <cell r="F1624">
            <v>-1500</v>
          </cell>
          <cell r="G1624">
            <v>-1.24</v>
          </cell>
          <cell r="H1624">
            <v>9103500000000</v>
          </cell>
        </row>
        <row r="1625">
          <cell r="B1625" t="str">
            <v>SK바이오팜</v>
          </cell>
          <cell r="C1625" t="str">
            <v>KOSPI</v>
          </cell>
          <cell r="D1625" t="str">
            <v>서비스업</v>
          </cell>
          <cell r="E1625">
            <v>104500</v>
          </cell>
          <cell r="F1625">
            <v>1500</v>
          </cell>
          <cell r="G1625">
            <v>1.46</v>
          </cell>
          <cell r="H1625">
            <v>8183734625000</v>
          </cell>
        </row>
        <row r="1626">
          <cell r="B1626" t="str">
            <v>SK우</v>
          </cell>
          <cell r="C1626" t="str">
            <v>KOSPI</v>
          </cell>
          <cell r="D1626" t="str">
            <v>기타금융</v>
          </cell>
          <cell r="E1626">
            <v>264000</v>
          </cell>
          <cell r="F1626">
            <v>4000</v>
          </cell>
          <cell r="G1626">
            <v>1.54</v>
          </cell>
          <cell r="H1626">
            <v>149459640000</v>
          </cell>
        </row>
        <row r="1627">
          <cell r="B1627" t="str">
            <v>SK이노베이션</v>
          </cell>
          <cell r="C1627" t="str">
            <v>KOSPI</v>
          </cell>
          <cell r="D1627" t="str">
            <v>화학</v>
          </cell>
          <cell r="E1627">
            <v>241500</v>
          </cell>
          <cell r="F1627">
            <v>22500</v>
          </cell>
          <cell r="G1627">
            <v>10.27</v>
          </cell>
          <cell r="H1627">
            <v>22330433706000</v>
          </cell>
        </row>
        <row r="1628">
          <cell r="B1628" t="str">
            <v>SK이노베이션우</v>
          </cell>
          <cell r="C1628" t="str">
            <v>KOSPI</v>
          </cell>
          <cell r="D1628" t="str">
            <v>화학</v>
          </cell>
          <cell r="E1628">
            <v>178000</v>
          </cell>
          <cell r="F1628">
            <v>20000</v>
          </cell>
          <cell r="G1628">
            <v>12.66</v>
          </cell>
          <cell r="H1628">
            <v>222219828000</v>
          </cell>
        </row>
        <row r="1629">
          <cell r="B1629" t="str">
            <v>SK증권</v>
          </cell>
          <cell r="C1629" t="str">
            <v>KOSPI</v>
          </cell>
          <cell r="D1629" t="str">
            <v>증권</v>
          </cell>
          <cell r="E1629">
            <v>897</v>
          </cell>
          <cell r="F1629">
            <v>15</v>
          </cell>
          <cell r="G1629">
            <v>1.7</v>
          </cell>
          <cell r="H1629">
            <v>423913383387</v>
          </cell>
        </row>
        <row r="1630">
          <cell r="B1630" t="str">
            <v>SK증권우</v>
          </cell>
          <cell r="C1630" t="str">
            <v>KOSPI</v>
          </cell>
          <cell r="D1630" t="str">
            <v>증권</v>
          </cell>
          <cell r="E1630">
            <v>4935</v>
          </cell>
          <cell r="F1630">
            <v>-5</v>
          </cell>
          <cell r="G1630">
            <v>-0.1</v>
          </cell>
          <cell r="H1630">
            <v>19308256590</v>
          </cell>
        </row>
        <row r="1631">
          <cell r="B1631" t="str">
            <v>SK케미칼</v>
          </cell>
          <cell r="C1631" t="str">
            <v>KOSPI</v>
          </cell>
          <cell r="D1631" t="str">
            <v>화학</v>
          </cell>
          <cell r="E1631">
            <v>256500</v>
          </cell>
          <cell r="F1631">
            <v>6000</v>
          </cell>
          <cell r="G1631">
            <v>2.4</v>
          </cell>
          <cell r="H1631">
            <v>3011668074000</v>
          </cell>
        </row>
        <row r="1632">
          <cell r="B1632" t="str">
            <v>SK케미칼우</v>
          </cell>
          <cell r="C1632" t="str">
            <v>KOSPI</v>
          </cell>
          <cell r="D1632" t="str">
            <v>화학</v>
          </cell>
          <cell r="E1632">
            <v>117000</v>
          </cell>
          <cell r="F1632">
            <v>1000</v>
          </cell>
          <cell r="G1632">
            <v>0.86</v>
          </cell>
          <cell r="H1632">
            <v>170664390000</v>
          </cell>
        </row>
        <row r="1633">
          <cell r="B1633" t="str">
            <v>SK텔레콤</v>
          </cell>
          <cell r="C1633" t="str">
            <v>KOSPI</v>
          </cell>
          <cell r="D1633" t="str">
            <v>통신업</v>
          </cell>
          <cell r="E1633">
            <v>277000</v>
          </cell>
          <cell r="F1633">
            <v>2000</v>
          </cell>
          <cell r="G1633">
            <v>0.73</v>
          </cell>
          <cell r="H1633">
            <v>22366561947000</v>
          </cell>
        </row>
        <row r="1634">
          <cell r="B1634" t="str">
            <v>SK하이닉스</v>
          </cell>
          <cell r="C1634" t="str">
            <v>KOSPI</v>
          </cell>
          <cell r="D1634" t="str">
            <v>전기전자</v>
          </cell>
          <cell r="E1634">
            <v>140500</v>
          </cell>
          <cell r="F1634">
            <v>8000</v>
          </cell>
          <cell r="G1634">
            <v>6.04</v>
          </cell>
          <cell r="H1634">
            <v>102284332282500</v>
          </cell>
        </row>
        <row r="1635">
          <cell r="B1635" t="str">
            <v>SNT모티브</v>
          </cell>
          <cell r="C1635" t="str">
            <v>KOSPI</v>
          </cell>
          <cell r="D1635" t="str">
            <v>운수장비</v>
          </cell>
          <cell r="E1635">
            <v>62300</v>
          </cell>
          <cell r="F1635">
            <v>200</v>
          </cell>
          <cell r="G1635">
            <v>0.32</v>
          </cell>
          <cell r="H1635">
            <v>911021372800</v>
          </cell>
        </row>
        <row r="1636">
          <cell r="B1636" t="str">
            <v>SNT에너지</v>
          </cell>
          <cell r="C1636" t="str">
            <v>KOSPI</v>
          </cell>
          <cell r="D1636" t="str">
            <v>기계</v>
          </cell>
          <cell r="E1636">
            <v>17700</v>
          </cell>
          <cell r="F1636">
            <v>0</v>
          </cell>
          <cell r="G1636">
            <v>0</v>
          </cell>
          <cell r="H1636">
            <v>132868784700</v>
          </cell>
        </row>
        <row r="1637">
          <cell r="B1637" t="str">
            <v>SNT중공업</v>
          </cell>
          <cell r="C1637" t="str">
            <v>KOSPI</v>
          </cell>
          <cell r="D1637" t="str">
            <v>운수장비</v>
          </cell>
          <cell r="E1637">
            <v>7550</v>
          </cell>
          <cell r="F1637">
            <v>50</v>
          </cell>
          <cell r="G1637">
            <v>0.67</v>
          </cell>
          <cell r="H1637">
            <v>251057862350</v>
          </cell>
        </row>
        <row r="1638">
          <cell r="B1638" t="str">
            <v>SNT홀딩스</v>
          </cell>
          <cell r="C1638" t="str">
            <v>KOSPI</v>
          </cell>
          <cell r="D1638" t="str">
            <v>기타금융</v>
          </cell>
          <cell r="E1638">
            <v>18550</v>
          </cell>
          <cell r="F1638">
            <v>0</v>
          </cell>
          <cell r="G1638">
            <v>0</v>
          </cell>
          <cell r="H1638">
            <v>302437085300</v>
          </cell>
        </row>
        <row r="1639">
          <cell r="B1639" t="str">
            <v>SPC삼립</v>
          </cell>
          <cell r="C1639" t="str">
            <v>KOSPI</v>
          </cell>
          <cell r="D1639" t="str">
            <v>음식료품</v>
          </cell>
          <cell r="E1639">
            <v>73200</v>
          </cell>
          <cell r="F1639">
            <v>700</v>
          </cell>
          <cell r="G1639">
            <v>0.97</v>
          </cell>
          <cell r="H1639">
            <v>631643458800</v>
          </cell>
        </row>
        <row r="1640">
          <cell r="B1640" t="str">
            <v>STX</v>
          </cell>
          <cell r="C1640" t="str">
            <v>KOSPI</v>
          </cell>
          <cell r="D1640" t="str">
            <v>유통업</v>
          </cell>
          <cell r="E1640">
            <v>5880</v>
          </cell>
          <cell r="F1640">
            <v>-170</v>
          </cell>
          <cell r="G1640">
            <v>-2.81</v>
          </cell>
          <cell r="H1640">
            <v>115994183760</v>
          </cell>
        </row>
        <row r="1641">
          <cell r="B1641" t="str">
            <v>STX엔진</v>
          </cell>
          <cell r="C1641" t="str">
            <v>KOSPI</v>
          </cell>
          <cell r="D1641" t="str">
            <v>기계</v>
          </cell>
          <cell r="E1641">
            <v>8040</v>
          </cell>
          <cell r="F1641">
            <v>60</v>
          </cell>
          <cell r="G1641">
            <v>0.75</v>
          </cell>
          <cell r="H1641">
            <v>184991588160</v>
          </cell>
        </row>
        <row r="1642">
          <cell r="B1642" t="str">
            <v>STX중공업</v>
          </cell>
          <cell r="C1642" t="str">
            <v>KOSPI</v>
          </cell>
          <cell r="D1642" t="str">
            <v>기계</v>
          </cell>
          <cell r="E1642">
            <v>4170</v>
          </cell>
          <cell r="F1642">
            <v>-185</v>
          </cell>
          <cell r="G1642">
            <v>-4.25</v>
          </cell>
          <cell r="H1642">
            <v>118286119920</v>
          </cell>
        </row>
        <row r="1643">
          <cell r="B1643" t="str">
            <v>TBH글로벌</v>
          </cell>
          <cell r="C1643" t="str">
            <v>KOSPI</v>
          </cell>
          <cell r="D1643" t="str">
            <v>섬유의복</v>
          </cell>
          <cell r="E1643">
            <v>1880</v>
          </cell>
          <cell r="F1643">
            <v>-45</v>
          </cell>
          <cell r="G1643">
            <v>-2.34</v>
          </cell>
          <cell r="H1643">
            <v>39210819720</v>
          </cell>
        </row>
        <row r="1644">
          <cell r="B1644" t="str">
            <v>TCC스틸</v>
          </cell>
          <cell r="C1644" t="str">
            <v>KOSPI</v>
          </cell>
          <cell r="D1644" t="str">
            <v>철강금속</v>
          </cell>
          <cell r="E1644">
            <v>4695</v>
          </cell>
          <cell r="F1644">
            <v>185</v>
          </cell>
          <cell r="G1644">
            <v>4.0999999999999996</v>
          </cell>
          <cell r="H1644">
            <v>107985000000</v>
          </cell>
        </row>
        <row r="1645">
          <cell r="B1645" t="str">
            <v>WISCOM</v>
          </cell>
          <cell r="C1645" t="str">
            <v>KOSPI</v>
          </cell>
          <cell r="D1645" t="str">
            <v>화학</v>
          </cell>
          <cell r="E1645">
            <v>3640</v>
          </cell>
          <cell r="F1645">
            <v>-55</v>
          </cell>
          <cell r="G1645">
            <v>-1.49</v>
          </cell>
          <cell r="H1645">
            <v>55788234320</v>
          </cell>
        </row>
        <row r="1646">
          <cell r="B1646" t="str">
            <v>YG PLUS</v>
          </cell>
          <cell r="C1646" t="str">
            <v>KOSPI</v>
          </cell>
          <cell r="D1646" t="str">
            <v>서비스업</v>
          </cell>
          <cell r="E1646">
            <v>5520</v>
          </cell>
          <cell r="F1646">
            <v>-20</v>
          </cell>
          <cell r="G1646">
            <v>-0.36</v>
          </cell>
          <cell r="H1646">
            <v>349968552000</v>
          </cell>
        </row>
        <row r="1647">
          <cell r="B1647" t="str">
            <v>가온전선</v>
          </cell>
          <cell r="C1647" t="str">
            <v>KOSPI</v>
          </cell>
          <cell r="D1647" t="str">
            <v>전기전자</v>
          </cell>
          <cell r="E1647">
            <v>30250</v>
          </cell>
          <cell r="F1647">
            <v>200</v>
          </cell>
          <cell r="G1647">
            <v>0.67</v>
          </cell>
          <cell r="H1647">
            <v>125850496750</v>
          </cell>
        </row>
        <row r="1648">
          <cell r="B1648" t="str">
            <v>강남제비스코</v>
          </cell>
          <cell r="C1648" t="str">
            <v>KOSPI</v>
          </cell>
          <cell r="D1648" t="str">
            <v>화학</v>
          </cell>
          <cell r="E1648">
            <v>29600</v>
          </cell>
          <cell r="F1648">
            <v>-750</v>
          </cell>
          <cell r="G1648">
            <v>-2.4700000000000002</v>
          </cell>
          <cell r="H1648">
            <v>192400000000</v>
          </cell>
        </row>
        <row r="1649">
          <cell r="B1649" t="str">
            <v>강원랜드</v>
          </cell>
          <cell r="C1649" t="str">
            <v>KOSPI</v>
          </cell>
          <cell r="D1649" t="str">
            <v>서비스업</v>
          </cell>
          <cell r="E1649">
            <v>25400</v>
          </cell>
          <cell r="F1649">
            <v>100</v>
          </cell>
          <cell r="G1649">
            <v>0.4</v>
          </cell>
          <cell r="H1649">
            <v>5434088700000</v>
          </cell>
        </row>
        <row r="1650">
          <cell r="B1650" t="str">
            <v>갤럭시아에스엠</v>
          </cell>
          <cell r="C1650" t="str">
            <v>KOSPI</v>
          </cell>
          <cell r="D1650" t="str">
            <v>서비스업</v>
          </cell>
          <cell r="E1650">
            <v>1820</v>
          </cell>
          <cell r="F1650">
            <v>30</v>
          </cell>
          <cell r="G1650">
            <v>1.68</v>
          </cell>
          <cell r="H1650">
            <v>50140352080</v>
          </cell>
        </row>
        <row r="1651">
          <cell r="B1651" t="str">
            <v>경농</v>
          </cell>
          <cell r="C1651" t="str">
            <v>KOSPI</v>
          </cell>
          <cell r="D1651" t="str">
            <v>화학</v>
          </cell>
          <cell r="E1651">
            <v>13550</v>
          </cell>
          <cell r="F1651">
            <v>-50</v>
          </cell>
          <cell r="G1651">
            <v>-0.37</v>
          </cell>
          <cell r="H1651">
            <v>293923212500</v>
          </cell>
        </row>
        <row r="1652">
          <cell r="B1652" t="str">
            <v>경동나비엔</v>
          </cell>
          <cell r="C1652" t="str">
            <v>KOSPI</v>
          </cell>
          <cell r="D1652" t="str">
            <v>전기전자</v>
          </cell>
          <cell r="E1652">
            <v>51200</v>
          </cell>
          <cell r="F1652">
            <v>300</v>
          </cell>
          <cell r="G1652">
            <v>0.59</v>
          </cell>
          <cell r="H1652">
            <v>696562176000</v>
          </cell>
        </row>
        <row r="1653">
          <cell r="B1653" t="str">
            <v>경동도시가스</v>
          </cell>
          <cell r="C1653" t="str">
            <v>KOSPI</v>
          </cell>
          <cell r="D1653" t="str">
            <v>전기가스업</v>
          </cell>
          <cell r="E1653">
            <v>19750</v>
          </cell>
          <cell r="F1653">
            <v>100</v>
          </cell>
          <cell r="G1653">
            <v>0.51</v>
          </cell>
          <cell r="H1653">
            <v>116434268500</v>
          </cell>
        </row>
        <row r="1654">
          <cell r="B1654" t="str">
            <v>경동인베스트</v>
          </cell>
          <cell r="C1654" t="str">
            <v>KOSPI</v>
          </cell>
          <cell r="D1654" t="str">
            <v>기타금융</v>
          </cell>
          <cell r="E1654">
            <v>42450</v>
          </cell>
          <cell r="F1654">
            <v>1850</v>
          </cell>
          <cell r="G1654">
            <v>4.5599999999999996</v>
          </cell>
          <cell r="H1654">
            <v>100395226350</v>
          </cell>
        </row>
        <row r="1655">
          <cell r="B1655" t="str">
            <v>경방</v>
          </cell>
          <cell r="C1655" t="str">
            <v>KOSPI</v>
          </cell>
          <cell r="D1655" t="str">
            <v>유통업</v>
          </cell>
          <cell r="E1655">
            <v>13000</v>
          </cell>
          <cell r="F1655">
            <v>-200</v>
          </cell>
          <cell r="G1655">
            <v>-1.52</v>
          </cell>
          <cell r="H1655">
            <v>356398510000</v>
          </cell>
        </row>
        <row r="1656">
          <cell r="B1656" t="str">
            <v>경보제약</v>
          </cell>
          <cell r="C1656" t="str">
            <v>KOSPI</v>
          </cell>
          <cell r="D1656" t="str">
            <v>의약품</v>
          </cell>
          <cell r="E1656">
            <v>12250</v>
          </cell>
          <cell r="F1656">
            <v>100</v>
          </cell>
          <cell r="G1656">
            <v>0.82</v>
          </cell>
          <cell r="H1656">
            <v>292859035000</v>
          </cell>
        </row>
        <row r="1657">
          <cell r="B1657" t="str">
            <v>경인양행</v>
          </cell>
          <cell r="C1657" t="str">
            <v>KOSPI</v>
          </cell>
          <cell r="D1657" t="str">
            <v>화학</v>
          </cell>
          <cell r="E1657">
            <v>6680</v>
          </cell>
          <cell r="F1657">
            <v>0</v>
          </cell>
          <cell r="G1657">
            <v>0</v>
          </cell>
          <cell r="H1657">
            <v>276794918200</v>
          </cell>
        </row>
        <row r="1658">
          <cell r="B1658" t="str">
            <v>경인전자</v>
          </cell>
          <cell r="C1658" t="str">
            <v>KOSPI</v>
          </cell>
          <cell r="D1658" t="str">
            <v>전기전자</v>
          </cell>
          <cell r="E1658">
            <v>28800</v>
          </cell>
          <cell r="F1658">
            <v>-800</v>
          </cell>
          <cell r="G1658">
            <v>-2.7</v>
          </cell>
          <cell r="H1658">
            <v>45238953600</v>
          </cell>
        </row>
        <row r="1659">
          <cell r="B1659" t="str">
            <v>계룡건설</v>
          </cell>
          <cell r="C1659" t="str">
            <v>KOSPI</v>
          </cell>
          <cell r="D1659" t="str">
            <v>건설업</v>
          </cell>
          <cell r="E1659">
            <v>31100</v>
          </cell>
          <cell r="F1659">
            <v>-600</v>
          </cell>
          <cell r="G1659">
            <v>-1.89</v>
          </cell>
          <cell r="H1659">
            <v>277751207700</v>
          </cell>
        </row>
        <row r="1660">
          <cell r="B1660" t="str">
            <v>계양전기</v>
          </cell>
          <cell r="C1660" t="str">
            <v>KOSPI</v>
          </cell>
          <cell r="D1660" t="str">
            <v>기계</v>
          </cell>
          <cell r="E1660">
            <v>4390</v>
          </cell>
          <cell r="F1660">
            <v>65</v>
          </cell>
          <cell r="G1660">
            <v>1.5</v>
          </cell>
          <cell r="H1660">
            <v>143114000000</v>
          </cell>
        </row>
        <row r="1661">
          <cell r="B1661" t="str">
            <v>계양전기우</v>
          </cell>
          <cell r="C1661" t="str">
            <v>KOSPI</v>
          </cell>
          <cell r="D1661" t="str">
            <v>기계</v>
          </cell>
          <cell r="E1661">
            <v>6870</v>
          </cell>
          <cell r="F1661">
            <v>-80</v>
          </cell>
          <cell r="G1661">
            <v>-1.1499999999999999</v>
          </cell>
          <cell r="H1661">
            <v>9618000000</v>
          </cell>
        </row>
        <row r="1662">
          <cell r="B1662" t="str">
            <v>고려산업</v>
          </cell>
          <cell r="C1662" t="str">
            <v>KOSPI</v>
          </cell>
          <cell r="D1662" t="str">
            <v>음식료품</v>
          </cell>
          <cell r="E1662">
            <v>4180</v>
          </cell>
          <cell r="F1662">
            <v>-70</v>
          </cell>
          <cell r="G1662">
            <v>-1.65</v>
          </cell>
          <cell r="H1662">
            <v>104246796500</v>
          </cell>
        </row>
        <row r="1663">
          <cell r="B1663" t="str">
            <v>고려아연</v>
          </cell>
          <cell r="C1663" t="str">
            <v>KOSPI</v>
          </cell>
          <cell r="D1663" t="str">
            <v>철강금속</v>
          </cell>
          <cell r="E1663">
            <v>405000</v>
          </cell>
          <cell r="F1663">
            <v>-3500</v>
          </cell>
          <cell r="G1663">
            <v>-0.86</v>
          </cell>
          <cell r="H1663">
            <v>7642350000000</v>
          </cell>
        </row>
        <row r="1664">
          <cell r="B1664" t="str">
            <v>고려제강</v>
          </cell>
          <cell r="C1664" t="str">
            <v>KOSPI</v>
          </cell>
          <cell r="D1664" t="str">
            <v>철강금속</v>
          </cell>
          <cell r="E1664">
            <v>21550</v>
          </cell>
          <cell r="F1664">
            <v>50</v>
          </cell>
          <cell r="G1664">
            <v>0.23</v>
          </cell>
          <cell r="H1664">
            <v>495650000000</v>
          </cell>
        </row>
        <row r="1665">
          <cell r="B1665" t="str">
            <v>광동제약</v>
          </cell>
          <cell r="C1665" t="str">
            <v>KOSPI</v>
          </cell>
          <cell r="D1665" t="str">
            <v>의약품</v>
          </cell>
          <cell r="E1665">
            <v>8550</v>
          </cell>
          <cell r="F1665">
            <v>-20</v>
          </cell>
          <cell r="G1665">
            <v>-0.23</v>
          </cell>
          <cell r="H1665">
            <v>448198276050</v>
          </cell>
        </row>
        <row r="1666">
          <cell r="B1666" t="str">
            <v>광명전기</v>
          </cell>
          <cell r="C1666" t="str">
            <v>KOSPI</v>
          </cell>
          <cell r="D1666" t="str">
            <v>전기전자</v>
          </cell>
          <cell r="E1666">
            <v>2425</v>
          </cell>
          <cell r="F1666">
            <v>20</v>
          </cell>
          <cell r="G1666">
            <v>0.83</v>
          </cell>
          <cell r="H1666">
            <v>105093716375</v>
          </cell>
        </row>
        <row r="1667">
          <cell r="B1667" t="str">
            <v>광전자</v>
          </cell>
          <cell r="C1667" t="str">
            <v>KOSPI</v>
          </cell>
          <cell r="D1667" t="str">
            <v>전기전자</v>
          </cell>
          <cell r="E1667">
            <v>2415</v>
          </cell>
          <cell r="F1667">
            <v>40</v>
          </cell>
          <cell r="G1667">
            <v>1.68</v>
          </cell>
          <cell r="H1667">
            <v>139934187645</v>
          </cell>
        </row>
        <row r="1668">
          <cell r="B1668" t="str">
            <v>광주신세계</v>
          </cell>
          <cell r="C1668" t="str">
            <v>KOSPI</v>
          </cell>
          <cell r="D1668" t="str">
            <v>유통업</v>
          </cell>
          <cell r="E1668">
            <v>173000</v>
          </cell>
          <cell r="F1668">
            <v>3500</v>
          </cell>
          <cell r="G1668">
            <v>2.06</v>
          </cell>
          <cell r="H1668">
            <v>276800000000</v>
          </cell>
        </row>
        <row r="1669">
          <cell r="B1669" t="str">
            <v>교보증권</v>
          </cell>
          <cell r="C1669" t="str">
            <v>KOSPI</v>
          </cell>
          <cell r="D1669" t="str">
            <v>증권</v>
          </cell>
          <cell r="E1669">
            <v>7890</v>
          </cell>
          <cell r="F1669">
            <v>0</v>
          </cell>
          <cell r="G1669">
            <v>0</v>
          </cell>
          <cell r="H1669">
            <v>510114505440</v>
          </cell>
        </row>
        <row r="1670">
          <cell r="B1670" t="str">
            <v>교촌에프앤비</v>
          </cell>
          <cell r="C1670" t="str">
            <v>KOSPI</v>
          </cell>
          <cell r="D1670" t="str">
            <v>유통업</v>
          </cell>
          <cell r="E1670">
            <v>18150</v>
          </cell>
          <cell r="F1670">
            <v>100</v>
          </cell>
          <cell r="G1670">
            <v>0.55000000000000004</v>
          </cell>
          <cell r="H1670">
            <v>453433101000</v>
          </cell>
        </row>
        <row r="1671">
          <cell r="B1671" t="str">
            <v>국도화학</v>
          </cell>
          <cell r="C1671" t="str">
            <v>KOSPI</v>
          </cell>
          <cell r="D1671" t="str">
            <v>화학</v>
          </cell>
          <cell r="E1671">
            <v>67700</v>
          </cell>
          <cell r="F1671">
            <v>-1200</v>
          </cell>
          <cell r="G1671">
            <v>-1.74</v>
          </cell>
          <cell r="H1671">
            <v>393378703200</v>
          </cell>
        </row>
        <row r="1672">
          <cell r="B1672" t="str">
            <v>국동</v>
          </cell>
          <cell r="C1672" t="str">
            <v>KOSPI</v>
          </cell>
          <cell r="D1672" t="str">
            <v>유통업</v>
          </cell>
          <cell r="E1672">
            <v>4110</v>
          </cell>
          <cell r="F1672">
            <v>35</v>
          </cell>
          <cell r="G1672">
            <v>0.86</v>
          </cell>
          <cell r="H1672">
            <v>174068421540</v>
          </cell>
        </row>
        <row r="1673">
          <cell r="B1673" t="str">
            <v>국보</v>
          </cell>
          <cell r="C1673" t="str">
            <v>KOSPI</v>
          </cell>
          <cell r="D1673" t="str">
            <v>운수창고업</v>
          </cell>
          <cell r="E1673">
            <v>2275</v>
          </cell>
          <cell r="F1673">
            <v>45</v>
          </cell>
          <cell r="G1673">
            <v>2.02</v>
          </cell>
          <cell r="H1673">
            <v>115649308775</v>
          </cell>
        </row>
        <row r="1674">
          <cell r="B1674" t="str">
            <v>국제약품</v>
          </cell>
          <cell r="C1674" t="str">
            <v>KOSPI</v>
          </cell>
          <cell r="D1674" t="str">
            <v>의약품</v>
          </cell>
          <cell r="E1674">
            <v>7480</v>
          </cell>
          <cell r="F1674">
            <v>-90</v>
          </cell>
          <cell r="G1674">
            <v>-1.19</v>
          </cell>
          <cell r="H1674">
            <v>144185153200</v>
          </cell>
        </row>
        <row r="1675">
          <cell r="B1675" t="str">
            <v>그린케미칼</v>
          </cell>
          <cell r="C1675" t="str">
            <v>KOSPI</v>
          </cell>
          <cell r="D1675" t="str">
            <v>화학</v>
          </cell>
          <cell r="E1675">
            <v>13500</v>
          </cell>
          <cell r="F1675">
            <v>-450</v>
          </cell>
          <cell r="G1675">
            <v>-3.23</v>
          </cell>
          <cell r="H1675">
            <v>324000000000</v>
          </cell>
        </row>
        <row r="1676">
          <cell r="B1676" t="str">
            <v>극동유화</v>
          </cell>
          <cell r="C1676" t="str">
            <v>KOSPI</v>
          </cell>
          <cell r="D1676" t="str">
            <v>화학</v>
          </cell>
          <cell r="E1676">
            <v>6220</v>
          </cell>
          <cell r="F1676">
            <v>130</v>
          </cell>
          <cell r="G1676">
            <v>2.13</v>
          </cell>
          <cell r="H1676">
            <v>216887792400</v>
          </cell>
        </row>
        <row r="1677">
          <cell r="B1677" t="str">
            <v>금강공업</v>
          </cell>
          <cell r="C1677" t="str">
            <v>KOSPI</v>
          </cell>
          <cell r="D1677" t="str">
            <v>철강금속</v>
          </cell>
          <cell r="E1677">
            <v>5790</v>
          </cell>
          <cell r="F1677">
            <v>-350</v>
          </cell>
          <cell r="G1677">
            <v>-5.7</v>
          </cell>
          <cell r="H1677">
            <v>168034560270</v>
          </cell>
        </row>
        <row r="1678">
          <cell r="B1678" t="str">
            <v>금강공업우</v>
          </cell>
          <cell r="C1678" t="str">
            <v>KOSPI</v>
          </cell>
          <cell r="D1678" t="str">
            <v>철강금속</v>
          </cell>
          <cell r="E1678">
            <v>11950</v>
          </cell>
          <cell r="F1678">
            <v>0</v>
          </cell>
          <cell r="G1678">
            <v>0</v>
          </cell>
          <cell r="H1678">
            <v>7049006250</v>
          </cell>
        </row>
        <row r="1679">
          <cell r="B1679" t="str">
            <v>금비</v>
          </cell>
          <cell r="C1679" t="str">
            <v>KOSPI</v>
          </cell>
          <cell r="D1679" t="str">
            <v>비금속광물</v>
          </cell>
          <cell r="E1679">
            <v>67900</v>
          </cell>
          <cell r="F1679">
            <v>200</v>
          </cell>
          <cell r="G1679">
            <v>0.3</v>
          </cell>
          <cell r="H1679">
            <v>67900000000</v>
          </cell>
        </row>
        <row r="1680">
          <cell r="B1680" t="str">
            <v>금양</v>
          </cell>
          <cell r="C1680" t="str">
            <v>KOSPI</v>
          </cell>
          <cell r="D1680" t="str">
            <v>화학</v>
          </cell>
          <cell r="E1680">
            <v>4340</v>
          </cell>
          <cell r="F1680">
            <v>40</v>
          </cell>
          <cell r="G1680">
            <v>0.93</v>
          </cell>
          <cell r="H1680">
            <v>207517586080</v>
          </cell>
        </row>
        <row r="1681">
          <cell r="B1681" t="str">
            <v>금호산업</v>
          </cell>
          <cell r="C1681" t="str">
            <v>KOSPI</v>
          </cell>
          <cell r="D1681" t="str">
            <v>건설업</v>
          </cell>
          <cell r="E1681">
            <v>9510</v>
          </cell>
          <cell r="F1681">
            <v>-310</v>
          </cell>
          <cell r="G1681">
            <v>-3.16</v>
          </cell>
          <cell r="H1681">
            <v>348388617240</v>
          </cell>
        </row>
        <row r="1682">
          <cell r="B1682" t="str">
            <v>금호산업우</v>
          </cell>
          <cell r="C1682" t="str">
            <v>KOSPI</v>
          </cell>
          <cell r="D1682" t="str">
            <v>건설업</v>
          </cell>
          <cell r="E1682">
            <v>31550</v>
          </cell>
          <cell r="F1682">
            <v>-100</v>
          </cell>
          <cell r="G1682">
            <v>-0.32</v>
          </cell>
          <cell r="H1682">
            <v>9220992300</v>
          </cell>
        </row>
        <row r="1683">
          <cell r="B1683" t="str">
            <v>금호석유</v>
          </cell>
          <cell r="C1683" t="str">
            <v>KOSPI</v>
          </cell>
          <cell r="D1683" t="str">
            <v>화학</v>
          </cell>
          <cell r="E1683">
            <v>266500</v>
          </cell>
          <cell r="F1683">
            <v>1500</v>
          </cell>
          <cell r="G1683">
            <v>0.56999999999999995</v>
          </cell>
          <cell r="H1683">
            <v>8119639651500</v>
          </cell>
        </row>
        <row r="1684">
          <cell r="B1684" t="str">
            <v>금호석유우</v>
          </cell>
          <cell r="C1684" t="str">
            <v>KOSPI</v>
          </cell>
          <cell r="D1684" t="str">
            <v>화학</v>
          </cell>
          <cell r="E1684">
            <v>117000</v>
          </cell>
          <cell r="F1684">
            <v>1000</v>
          </cell>
          <cell r="G1684">
            <v>0.86</v>
          </cell>
          <cell r="H1684">
            <v>353747862000</v>
          </cell>
        </row>
        <row r="1685">
          <cell r="B1685" t="str">
            <v>금호에이치티</v>
          </cell>
          <cell r="C1685" t="str">
            <v>KOSPI</v>
          </cell>
          <cell r="D1685" t="str">
            <v>운수장비</v>
          </cell>
          <cell r="E1685">
            <v>2220</v>
          </cell>
          <cell r="F1685">
            <v>-20</v>
          </cell>
          <cell r="G1685">
            <v>-0.89</v>
          </cell>
          <cell r="H1685">
            <v>278072007420</v>
          </cell>
        </row>
        <row r="1686">
          <cell r="B1686" t="str">
            <v>금호전기</v>
          </cell>
          <cell r="C1686" t="str">
            <v>KOSPI</v>
          </cell>
          <cell r="D1686" t="str">
            <v>전기전자</v>
          </cell>
          <cell r="E1686">
            <v>2650</v>
          </cell>
          <cell r="F1686">
            <v>20</v>
          </cell>
          <cell r="G1686">
            <v>0.76</v>
          </cell>
          <cell r="H1686">
            <v>31751823000</v>
          </cell>
        </row>
        <row r="1687">
          <cell r="B1687" t="str">
            <v>금호타이어</v>
          </cell>
          <cell r="C1687" t="str">
            <v>KOSPI</v>
          </cell>
          <cell r="D1687" t="str">
            <v>화학</v>
          </cell>
          <cell r="E1687">
            <v>3805</v>
          </cell>
          <cell r="F1687">
            <v>-5</v>
          </cell>
          <cell r="G1687">
            <v>-0.13</v>
          </cell>
          <cell r="H1687">
            <v>1093025392035</v>
          </cell>
        </row>
        <row r="1688">
          <cell r="B1688" t="str">
            <v>기신정기</v>
          </cell>
          <cell r="C1688" t="str">
            <v>KOSPI</v>
          </cell>
          <cell r="D1688" t="str">
            <v>기계</v>
          </cell>
          <cell r="E1688">
            <v>6200</v>
          </cell>
          <cell r="F1688">
            <v>210</v>
          </cell>
          <cell r="G1688">
            <v>3.51</v>
          </cell>
          <cell r="H1688">
            <v>181040000000</v>
          </cell>
        </row>
        <row r="1689">
          <cell r="B1689" t="str">
            <v>기아차</v>
          </cell>
          <cell r="C1689" t="str">
            <v>KOSPI</v>
          </cell>
          <cell r="D1689" t="str">
            <v>운수장비</v>
          </cell>
          <cell r="E1689">
            <v>83500</v>
          </cell>
          <cell r="F1689">
            <v>600</v>
          </cell>
          <cell r="G1689">
            <v>0.72</v>
          </cell>
          <cell r="H1689">
            <v>33847839474500</v>
          </cell>
        </row>
        <row r="1690">
          <cell r="B1690" t="str">
            <v>기업은행</v>
          </cell>
          <cell r="C1690" t="str">
            <v>KOSPI</v>
          </cell>
          <cell r="D1690" t="str">
            <v>은행</v>
          </cell>
          <cell r="E1690">
            <v>9090</v>
          </cell>
          <cell r="F1690">
            <v>-70</v>
          </cell>
          <cell r="G1690">
            <v>-0.76</v>
          </cell>
          <cell r="H1690">
            <v>6714459032400</v>
          </cell>
        </row>
        <row r="1691">
          <cell r="B1691" t="str">
            <v>까뮤이앤씨</v>
          </cell>
          <cell r="C1691" t="str">
            <v>KOSPI</v>
          </cell>
          <cell r="D1691" t="str">
            <v>건설업</v>
          </cell>
          <cell r="E1691">
            <v>2200</v>
          </cell>
          <cell r="F1691">
            <v>5</v>
          </cell>
          <cell r="G1691">
            <v>0.23</v>
          </cell>
          <cell r="H1691">
            <v>99335016000</v>
          </cell>
        </row>
        <row r="1692">
          <cell r="B1692" t="str">
            <v>깨끗한나라</v>
          </cell>
          <cell r="C1692" t="str">
            <v>KOSPI</v>
          </cell>
          <cell r="D1692" t="str">
            <v>종이목재</v>
          </cell>
          <cell r="E1692">
            <v>8380</v>
          </cell>
          <cell r="F1692">
            <v>610</v>
          </cell>
          <cell r="G1692">
            <v>7.85</v>
          </cell>
          <cell r="H1692">
            <v>312077007340</v>
          </cell>
        </row>
        <row r="1693">
          <cell r="B1693" t="str">
            <v>깨끗한나라우</v>
          </cell>
          <cell r="C1693" t="str">
            <v>KOSPI</v>
          </cell>
          <cell r="D1693" t="str">
            <v>종이목재</v>
          </cell>
          <cell r="E1693">
            <v>45000</v>
          </cell>
          <cell r="F1693">
            <v>5100</v>
          </cell>
          <cell r="G1693">
            <v>12.78</v>
          </cell>
          <cell r="H1693">
            <v>16477200000</v>
          </cell>
        </row>
        <row r="1694">
          <cell r="B1694" t="str">
            <v>남광토건</v>
          </cell>
          <cell r="C1694" t="str">
            <v>KOSPI</v>
          </cell>
          <cell r="D1694" t="str">
            <v>건설업</v>
          </cell>
          <cell r="E1694">
            <v>13800</v>
          </cell>
          <cell r="F1694">
            <v>-100</v>
          </cell>
          <cell r="G1694">
            <v>-0.72</v>
          </cell>
          <cell r="H1694">
            <v>135638833800</v>
          </cell>
        </row>
        <row r="1695">
          <cell r="B1695" t="str">
            <v>남선알미늄</v>
          </cell>
          <cell r="C1695" t="str">
            <v>KOSPI</v>
          </cell>
          <cell r="D1695" t="str">
            <v>철강금속</v>
          </cell>
          <cell r="E1695">
            <v>3865</v>
          </cell>
          <cell r="F1695">
            <v>-65</v>
          </cell>
          <cell r="G1695">
            <v>-1.65</v>
          </cell>
          <cell r="H1695">
            <v>425842182850</v>
          </cell>
        </row>
        <row r="1696">
          <cell r="B1696" t="str">
            <v>남선알미우</v>
          </cell>
          <cell r="C1696" t="str">
            <v>KOSPI</v>
          </cell>
          <cell r="D1696" t="str">
            <v>철강금속</v>
          </cell>
          <cell r="E1696">
            <v>36850</v>
          </cell>
          <cell r="F1696">
            <v>-450</v>
          </cell>
          <cell r="G1696">
            <v>-1.21</v>
          </cell>
          <cell r="H1696">
            <v>11345746500</v>
          </cell>
        </row>
        <row r="1697">
          <cell r="B1697" t="str">
            <v>남성</v>
          </cell>
          <cell r="C1697" t="str">
            <v>KOSPI</v>
          </cell>
          <cell r="D1697" t="str">
            <v>유통업</v>
          </cell>
          <cell r="E1697">
            <v>4065</v>
          </cell>
          <cell r="F1697">
            <v>95</v>
          </cell>
          <cell r="G1697">
            <v>2.39</v>
          </cell>
          <cell r="H1697">
            <v>147202430400</v>
          </cell>
        </row>
        <row r="1698">
          <cell r="B1698" t="str">
            <v>남양유업</v>
          </cell>
          <cell r="C1698" t="str">
            <v>KOSPI</v>
          </cell>
          <cell r="D1698" t="str">
            <v>음식료품</v>
          </cell>
          <cell r="E1698">
            <v>307500</v>
          </cell>
          <cell r="F1698">
            <v>4500</v>
          </cell>
          <cell r="G1698">
            <v>1.49</v>
          </cell>
          <cell r="H1698">
            <v>221400000000</v>
          </cell>
        </row>
        <row r="1699">
          <cell r="B1699" t="str">
            <v>남양유업우</v>
          </cell>
          <cell r="C1699" t="str">
            <v>KOSPI</v>
          </cell>
          <cell r="D1699" t="str">
            <v>음식료품</v>
          </cell>
          <cell r="E1699">
            <v>169000</v>
          </cell>
          <cell r="F1699">
            <v>-3000</v>
          </cell>
          <cell r="G1699">
            <v>-1.74</v>
          </cell>
          <cell r="H1699">
            <v>28165878000</v>
          </cell>
        </row>
        <row r="1700">
          <cell r="B1700" t="str">
            <v>남해화학</v>
          </cell>
          <cell r="C1700" t="str">
            <v>KOSPI</v>
          </cell>
          <cell r="D1700" t="str">
            <v>화학</v>
          </cell>
          <cell r="E1700">
            <v>8940</v>
          </cell>
          <cell r="F1700">
            <v>-60</v>
          </cell>
          <cell r="G1700">
            <v>-0.67</v>
          </cell>
          <cell r="H1700">
            <v>444128856420</v>
          </cell>
        </row>
        <row r="1701">
          <cell r="B1701" t="str">
            <v>넥센</v>
          </cell>
          <cell r="C1701" t="str">
            <v>KOSPI</v>
          </cell>
          <cell r="D1701" t="str">
            <v>화학</v>
          </cell>
          <cell r="E1701">
            <v>4735</v>
          </cell>
          <cell r="F1701">
            <v>30</v>
          </cell>
          <cell r="G1701">
            <v>0.64</v>
          </cell>
          <cell r="H1701">
            <v>253530731095</v>
          </cell>
        </row>
        <row r="1702">
          <cell r="B1702" t="str">
            <v>넥센우</v>
          </cell>
          <cell r="C1702" t="str">
            <v>KOSPI</v>
          </cell>
          <cell r="D1702" t="str">
            <v>화학</v>
          </cell>
          <cell r="E1702">
            <v>2990</v>
          </cell>
          <cell r="F1702">
            <v>10</v>
          </cell>
          <cell r="G1702">
            <v>0.34</v>
          </cell>
          <cell r="H1702">
            <v>10765794000</v>
          </cell>
        </row>
        <row r="1703">
          <cell r="B1703" t="str">
            <v>넥센타이어</v>
          </cell>
          <cell r="C1703" t="str">
            <v>KOSPI</v>
          </cell>
          <cell r="D1703" t="str">
            <v>화학</v>
          </cell>
          <cell r="E1703">
            <v>7580</v>
          </cell>
          <cell r="F1703">
            <v>-20</v>
          </cell>
          <cell r="G1703">
            <v>-0.26</v>
          </cell>
          <cell r="H1703">
            <v>740322507660</v>
          </cell>
        </row>
        <row r="1704">
          <cell r="B1704" t="str">
            <v>넥센타이어1우B</v>
          </cell>
          <cell r="C1704" t="str">
            <v>KOSPI</v>
          </cell>
          <cell r="D1704" t="str">
            <v>화학</v>
          </cell>
          <cell r="E1704">
            <v>2980</v>
          </cell>
          <cell r="F1704">
            <v>20</v>
          </cell>
          <cell r="G1704">
            <v>0.68</v>
          </cell>
          <cell r="H1704">
            <v>19370000000</v>
          </cell>
        </row>
        <row r="1705">
          <cell r="B1705" t="str">
            <v>넥스트사이언스</v>
          </cell>
          <cell r="C1705" t="str">
            <v>KOSPI</v>
          </cell>
          <cell r="D1705" t="str">
            <v>광업</v>
          </cell>
          <cell r="E1705">
            <v>9070</v>
          </cell>
          <cell r="F1705">
            <v>1370</v>
          </cell>
          <cell r="G1705">
            <v>17.79</v>
          </cell>
          <cell r="H1705">
            <v>298731143530</v>
          </cell>
        </row>
        <row r="1706">
          <cell r="B1706" t="str">
            <v>넷마블</v>
          </cell>
          <cell r="C1706" t="str">
            <v>KOSPI</v>
          </cell>
          <cell r="D1706" t="str">
            <v>서비스업</v>
          </cell>
          <cell r="E1706">
            <v>125500</v>
          </cell>
          <cell r="F1706">
            <v>-3500</v>
          </cell>
          <cell r="G1706">
            <v>-2.71</v>
          </cell>
          <cell r="H1706">
            <v>10785499367000</v>
          </cell>
        </row>
        <row r="1707">
          <cell r="B1707" t="str">
            <v>노루페인트</v>
          </cell>
          <cell r="C1707" t="str">
            <v>KOSPI</v>
          </cell>
          <cell r="D1707" t="str">
            <v>화학</v>
          </cell>
          <cell r="E1707">
            <v>10900</v>
          </cell>
          <cell r="F1707">
            <v>-100</v>
          </cell>
          <cell r="G1707">
            <v>-0.91</v>
          </cell>
          <cell r="H1707">
            <v>218000000000</v>
          </cell>
        </row>
        <row r="1708">
          <cell r="B1708" t="str">
            <v>노루페인트우</v>
          </cell>
          <cell r="C1708" t="str">
            <v>KOSPI</v>
          </cell>
          <cell r="D1708" t="str">
            <v>화학</v>
          </cell>
          <cell r="E1708">
            <v>13100</v>
          </cell>
          <cell r="F1708">
            <v>450</v>
          </cell>
          <cell r="G1708">
            <v>3.56</v>
          </cell>
          <cell r="H1708">
            <v>6066950600</v>
          </cell>
        </row>
        <row r="1709">
          <cell r="B1709" t="str">
            <v>노루홀딩스</v>
          </cell>
          <cell r="C1709" t="str">
            <v>KOSPI</v>
          </cell>
          <cell r="D1709" t="str">
            <v>기타금융</v>
          </cell>
          <cell r="E1709">
            <v>13000</v>
          </cell>
          <cell r="F1709">
            <v>150</v>
          </cell>
          <cell r="G1709">
            <v>1.17</v>
          </cell>
          <cell r="H1709">
            <v>172784963000</v>
          </cell>
        </row>
        <row r="1710">
          <cell r="B1710" t="str">
            <v>노루홀딩스우</v>
          </cell>
          <cell r="C1710" t="str">
            <v>KOSPI</v>
          </cell>
          <cell r="D1710" t="str">
            <v>기타금융</v>
          </cell>
          <cell r="E1710">
            <v>16900</v>
          </cell>
          <cell r="F1710">
            <v>600</v>
          </cell>
          <cell r="G1710">
            <v>3.68</v>
          </cell>
          <cell r="H1710">
            <v>3130725000</v>
          </cell>
        </row>
        <row r="1711">
          <cell r="B1711" t="str">
            <v>녹십자</v>
          </cell>
          <cell r="C1711" t="str">
            <v>KOSPI</v>
          </cell>
          <cell r="D1711" t="str">
            <v>의약품</v>
          </cell>
          <cell r="E1711">
            <v>352500</v>
          </cell>
          <cell r="F1711">
            <v>-8000</v>
          </cell>
          <cell r="G1711">
            <v>-2.2200000000000002</v>
          </cell>
          <cell r="H1711">
            <v>4119504645000</v>
          </cell>
        </row>
        <row r="1712">
          <cell r="B1712" t="str">
            <v>녹십자홀딩스</v>
          </cell>
          <cell r="C1712" t="str">
            <v>KOSPI</v>
          </cell>
          <cell r="D1712" t="str">
            <v>서비스업</v>
          </cell>
          <cell r="E1712">
            <v>34700</v>
          </cell>
          <cell r="F1712">
            <v>-150</v>
          </cell>
          <cell r="G1712">
            <v>-0.43</v>
          </cell>
          <cell r="H1712">
            <v>1631878887000</v>
          </cell>
        </row>
        <row r="1713">
          <cell r="B1713" t="str">
            <v>녹십자홀딩스2우</v>
          </cell>
          <cell r="C1713" t="str">
            <v>KOSPI</v>
          </cell>
          <cell r="D1713" t="str">
            <v>서비스업</v>
          </cell>
          <cell r="E1713">
            <v>88400</v>
          </cell>
          <cell r="F1713">
            <v>400</v>
          </cell>
          <cell r="G1713">
            <v>0.45</v>
          </cell>
          <cell r="H1713">
            <v>74785516000</v>
          </cell>
        </row>
        <row r="1714">
          <cell r="B1714" t="str">
            <v>농심</v>
          </cell>
          <cell r="C1714" t="str">
            <v>KOSPI</v>
          </cell>
          <cell r="D1714" t="str">
            <v>음식료품</v>
          </cell>
          <cell r="E1714">
            <v>285000</v>
          </cell>
          <cell r="F1714">
            <v>1500</v>
          </cell>
          <cell r="G1714">
            <v>0.53</v>
          </cell>
          <cell r="H1714">
            <v>1733552970000</v>
          </cell>
        </row>
        <row r="1715">
          <cell r="B1715" t="str">
            <v>농심홀딩스</v>
          </cell>
          <cell r="C1715" t="str">
            <v>KOSPI</v>
          </cell>
          <cell r="D1715" t="str">
            <v>기타금융</v>
          </cell>
          <cell r="E1715">
            <v>76500</v>
          </cell>
          <cell r="F1715">
            <v>600</v>
          </cell>
          <cell r="G1715">
            <v>0.79</v>
          </cell>
          <cell r="H1715">
            <v>354790935000</v>
          </cell>
        </row>
        <row r="1716">
          <cell r="B1716" t="str">
            <v>다스코</v>
          </cell>
          <cell r="C1716" t="str">
            <v>KOSPI</v>
          </cell>
          <cell r="D1716" t="str">
            <v>기계</v>
          </cell>
          <cell r="E1716">
            <v>5070</v>
          </cell>
          <cell r="F1716">
            <v>-50</v>
          </cell>
          <cell r="G1716">
            <v>-0.98</v>
          </cell>
          <cell r="H1716">
            <v>78078000000</v>
          </cell>
        </row>
        <row r="1717">
          <cell r="B1717" t="str">
            <v>다우기술</v>
          </cell>
          <cell r="C1717" t="str">
            <v>KOSPI</v>
          </cell>
          <cell r="D1717" t="str">
            <v>서비스업</v>
          </cell>
          <cell r="E1717">
            <v>26800</v>
          </cell>
          <cell r="F1717">
            <v>-250</v>
          </cell>
          <cell r="G1717">
            <v>-0.92</v>
          </cell>
          <cell r="H1717">
            <v>1202425335600</v>
          </cell>
        </row>
        <row r="1718">
          <cell r="B1718" t="str">
            <v>대교</v>
          </cell>
          <cell r="C1718" t="str">
            <v>KOSPI</v>
          </cell>
          <cell r="D1718" t="str">
            <v>서비스업</v>
          </cell>
          <cell r="E1718">
            <v>4460</v>
          </cell>
          <cell r="F1718">
            <v>165</v>
          </cell>
          <cell r="G1718">
            <v>3.84</v>
          </cell>
          <cell r="H1718">
            <v>377774711000</v>
          </cell>
        </row>
        <row r="1719">
          <cell r="B1719" t="str">
            <v>대교우B</v>
          </cell>
          <cell r="C1719" t="str">
            <v>KOSPI</v>
          </cell>
          <cell r="D1719" t="str">
            <v>서비스업</v>
          </cell>
          <cell r="E1719">
            <v>2705</v>
          </cell>
          <cell r="F1719">
            <v>75</v>
          </cell>
          <cell r="G1719">
            <v>2.85</v>
          </cell>
          <cell r="H1719">
            <v>52550007950</v>
          </cell>
        </row>
        <row r="1720">
          <cell r="B1720" t="str">
            <v>대구백화점</v>
          </cell>
          <cell r="C1720" t="str">
            <v>KOSPI</v>
          </cell>
          <cell r="D1720" t="str">
            <v>유통업</v>
          </cell>
          <cell r="E1720">
            <v>10000</v>
          </cell>
          <cell r="F1720">
            <v>-200</v>
          </cell>
          <cell r="G1720">
            <v>-1.96</v>
          </cell>
          <cell r="H1720">
            <v>108216110000</v>
          </cell>
        </row>
        <row r="1721">
          <cell r="B1721" t="str">
            <v>대덕</v>
          </cell>
          <cell r="C1721" t="str">
            <v>KOSPI</v>
          </cell>
          <cell r="D1721" t="str">
            <v>기타금융</v>
          </cell>
          <cell r="E1721">
            <v>6960</v>
          </cell>
          <cell r="F1721">
            <v>70</v>
          </cell>
          <cell r="G1721">
            <v>1.02</v>
          </cell>
          <cell r="H1721">
            <v>235875444000</v>
          </cell>
        </row>
        <row r="1722">
          <cell r="B1722" t="str">
            <v>대덕1우</v>
          </cell>
          <cell r="C1722" t="str">
            <v>KOSPI</v>
          </cell>
          <cell r="D1722" t="str">
            <v>기타금융</v>
          </cell>
          <cell r="E1722">
            <v>7860</v>
          </cell>
          <cell r="F1722">
            <v>60</v>
          </cell>
          <cell r="G1722">
            <v>0.77</v>
          </cell>
          <cell r="H1722">
            <v>9529126020</v>
          </cell>
        </row>
        <row r="1723">
          <cell r="B1723" t="str">
            <v>대덕전자</v>
          </cell>
          <cell r="C1723" t="str">
            <v>KOSPI</v>
          </cell>
          <cell r="D1723" t="str">
            <v>전기전자</v>
          </cell>
          <cell r="E1723">
            <v>14350</v>
          </cell>
          <cell r="F1723">
            <v>350</v>
          </cell>
          <cell r="G1723">
            <v>2.5</v>
          </cell>
          <cell r="H1723">
            <v>709132873750</v>
          </cell>
        </row>
        <row r="1724">
          <cell r="B1724" t="str">
            <v>대덕전자1우</v>
          </cell>
          <cell r="C1724" t="str">
            <v>KOSPI</v>
          </cell>
          <cell r="D1724" t="str">
            <v>전기전자</v>
          </cell>
          <cell r="E1724">
            <v>9100</v>
          </cell>
          <cell r="F1724">
            <v>50</v>
          </cell>
          <cell r="G1724">
            <v>0.55000000000000004</v>
          </cell>
          <cell r="H1724">
            <v>19069222900</v>
          </cell>
        </row>
        <row r="1725">
          <cell r="B1725" t="str">
            <v>대동공업</v>
          </cell>
          <cell r="C1725" t="str">
            <v>KOSPI</v>
          </cell>
          <cell r="D1725" t="str">
            <v>기계</v>
          </cell>
          <cell r="E1725">
            <v>10000</v>
          </cell>
          <cell r="F1725">
            <v>-50</v>
          </cell>
          <cell r="G1725">
            <v>-0.5</v>
          </cell>
          <cell r="H1725">
            <v>237282100000</v>
          </cell>
        </row>
        <row r="1726">
          <cell r="B1726" t="str">
            <v>대동전자</v>
          </cell>
          <cell r="C1726" t="str">
            <v>KOSPI</v>
          </cell>
          <cell r="D1726" t="str">
            <v>전기전자</v>
          </cell>
          <cell r="E1726">
            <v>5950</v>
          </cell>
          <cell r="F1726">
            <v>60</v>
          </cell>
          <cell r="G1726">
            <v>1.02</v>
          </cell>
          <cell r="H1726">
            <v>62418159650</v>
          </cell>
        </row>
        <row r="1727">
          <cell r="B1727" t="str">
            <v>대림B&amp;Co</v>
          </cell>
          <cell r="C1727" t="str">
            <v>KOSPI</v>
          </cell>
          <cell r="D1727" t="str">
            <v>비금속광물</v>
          </cell>
          <cell r="E1727">
            <v>6450</v>
          </cell>
          <cell r="F1727">
            <v>-50</v>
          </cell>
          <cell r="G1727">
            <v>-0.77</v>
          </cell>
          <cell r="H1727">
            <v>107535948000</v>
          </cell>
        </row>
        <row r="1728">
          <cell r="B1728" t="str">
            <v>대림건설</v>
          </cell>
          <cell r="C1728" t="str">
            <v>KOSPI</v>
          </cell>
          <cell r="D1728" t="str">
            <v>건설업</v>
          </cell>
          <cell r="E1728">
            <v>35600</v>
          </cell>
          <cell r="F1728">
            <v>700</v>
          </cell>
          <cell r="G1728">
            <v>2.0099999999999998</v>
          </cell>
          <cell r="H1728">
            <v>785096910400</v>
          </cell>
        </row>
        <row r="1729">
          <cell r="B1729" t="str">
            <v>대림통상</v>
          </cell>
          <cell r="C1729" t="str">
            <v>KOSPI</v>
          </cell>
          <cell r="D1729" t="str">
            <v>기계</v>
          </cell>
          <cell r="E1729">
            <v>4130</v>
          </cell>
          <cell r="F1729">
            <v>60</v>
          </cell>
          <cell r="G1729">
            <v>1.47</v>
          </cell>
          <cell r="H1729">
            <v>62879250000</v>
          </cell>
        </row>
        <row r="1730">
          <cell r="B1730" t="str">
            <v>대상</v>
          </cell>
          <cell r="C1730" t="str">
            <v>KOSPI</v>
          </cell>
          <cell r="D1730" t="str">
            <v>음식료품</v>
          </cell>
          <cell r="E1730">
            <v>25400</v>
          </cell>
          <cell r="F1730">
            <v>250</v>
          </cell>
          <cell r="G1730">
            <v>0.99</v>
          </cell>
          <cell r="H1730">
            <v>880059835000</v>
          </cell>
        </row>
        <row r="1731">
          <cell r="B1731" t="str">
            <v>대상우</v>
          </cell>
          <cell r="C1731" t="str">
            <v>KOSPI</v>
          </cell>
          <cell r="D1731" t="str">
            <v>음식료품</v>
          </cell>
          <cell r="E1731">
            <v>17700</v>
          </cell>
          <cell r="F1731">
            <v>550</v>
          </cell>
          <cell r="G1731">
            <v>3.21</v>
          </cell>
          <cell r="H1731">
            <v>24252947100</v>
          </cell>
        </row>
        <row r="1732">
          <cell r="B1732" t="str">
            <v>대상홀딩스</v>
          </cell>
          <cell r="C1732" t="str">
            <v>KOSPI</v>
          </cell>
          <cell r="D1732" t="str">
            <v>기타금융</v>
          </cell>
          <cell r="E1732">
            <v>10450</v>
          </cell>
          <cell r="F1732">
            <v>-350</v>
          </cell>
          <cell r="G1732">
            <v>-3.24</v>
          </cell>
          <cell r="H1732">
            <v>378421022100</v>
          </cell>
        </row>
        <row r="1733">
          <cell r="B1733" t="str">
            <v>대상홀딩스우</v>
          </cell>
          <cell r="C1733" t="str">
            <v>KOSPI</v>
          </cell>
          <cell r="D1733" t="str">
            <v>기타금융</v>
          </cell>
          <cell r="E1733">
            <v>8400</v>
          </cell>
          <cell r="F1733">
            <v>0</v>
          </cell>
          <cell r="G1733">
            <v>0</v>
          </cell>
          <cell r="H1733">
            <v>7673248800</v>
          </cell>
        </row>
        <row r="1734">
          <cell r="B1734" t="str">
            <v>대성산업</v>
          </cell>
          <cell r="C1734" t="str">
            <v>KOSPI</v>
          </cell>
          <cell r="D1734" t="str">
            <v>유통업</v>
          </cell>
          <cell r="E1734">
            <v>4970</v>
          </cell>
          <cell r="F1734">
            <v>560</v>
          </cell>
          <cell r="G1734">
            <v>12.7</v>
          </cell>
          <cell r="H1734">
            <v>224820325660</v>
          </cell>
        </row>
        <row r="1735">
          <cell r="B1735" t="str">
            <v>대성에너지</v>
          </cell>
          <cell r="C1735" t="str">
            <v>KOSPI</v>
          </cell>
          <cell r="D1735" t="str">
            <v>전기가스업</v>
          </cell>
          <cell r="E1735">
            <v>5410</v>
          </cell>
          <cell r="F1735">
            <v>20</v>
          </cell>
          <cell r="G1735">
            <v>0.37</v>
          </cell>
          <cell r="H1735">
            <v>148775000000</v>
          </cell>
        </row>
        <row r="1736">
          <cell r="B1736" t="str">
            <v>대성홀딩스</v>
          </cell>
          <cell r="C1736" t="str">
            <v>KOSPI</v>
          </cell>
          <cell r="D1736" t="str">
            <v>서비스업</v>
          </cell>
          <cell r="E1736">
            <v>29500</v>
          </cell>
          <cell r="F1736">
            <v>450</v>
          </cell>
          <cell r="G1736">
            <v>1.55</v>
          </cell>
          <cell r="H1736">
            <v>474639040500</v>
          </cell>
        </row>
        <row r="1737">
          <cell r="B1737" t="str">
            <v>대신증권</v>
          </cell>
          <cell r="C1737" t="str">
            <v>KOSPI</v>
          </cell>
          <cell r="D1737" t="str">
            <v>증권</v>
          </cell>
          <cell r="E1737">
            <v>17000</v>
          </cell>
          <cell r="F1737">
            <v>750</v>
          </cell>
          <cell r="G1737">
            <v>4.62</v>
          </cell>
          <cell r="H1737">
            <v>863147800000</v>
          </cell>
        </row>
        <row r="1738">
          <cell r="B1738" t="str">
            <v>대신증권2우B</v>
          </cell>
          <cell r="C1738" t="str">
            <v>KOSPI</v>
          </cell>
          <cell r="D1738" t="str">
            <v>증권</v>
          </cell>
          <cell r="E1738">
            <v>13900</v>
          </cell>
          <cell r="F1738">
            <v>300</v>
          </cell>
          <cell r="G1738">
            <v>2.21</v>
          </cell>
          <cell r="H1738">
            <v>139000000000</v>
          </cell>
        </row>
        <row r="1739">
          <cell r="B1739" t="str">
            <v>대신증권우</v>
          </cell>
          <cell r="C1739" t="str">
            <v>KOSPI</v>
          </cell>
          <cell r="D1739" t="str">
            <v>증권</v>
          </cell>
          <cell r="E1739">
            <v>14300</v>
          </cell>
          <cell r="F1739">
            <v>250</v>
          </cell>
          <cell r="G1739">
            <v>1.78</v>
          </cell>
          <cell r="H1739">
            <v>371800000000</v>
          </cell>
        </row>
        <row r="1740">
          <cell r="B1740" t="str">
            <v>대양금속</v>
          </cell>
          <cell r="C1740" t="str">
            <v>KOSPI</v>
          </cell>
          <cell r="D1740" t="str">
            <v>철강금속</v>
          </cell>
          <cell r="E1740">
            <v>3975</v>
          </cell>
          <cell r="F1740">
            <v>-80</v>
          </cell>
          <cell r="G1740">
            <v>-1.97</v>
          </cell>
          <cell r="H1740">
            <v>117524607525</v>
          </cell>
        </row>
        <row r="1741">
          <cell r="B1741" t="str">
            <v>대영포장</v>
          </cell>
          <cell r="C1741" t="str">
            <v>KOSPI</v>
          </cell>
          <cell r="D1741" t="str">
            <v>종이목재</v>
          </cell>
          <cell r="E1741">
            <v>2920</v>
          </cell>
          <cell r="F1741">
            <v>-30</v>
          </cell>
          <cell r="G1741">
            <v>-1.02</v>
          </cell>
          <cell r="H1741">
            <v>316512083080</v>
          </cell>
        </row>
        <row r="1742">
          <cell r="B1742" t="str">
            <v>대우건설</v>
          </cell>
          <cell r="C1742" t="str">
            <v>KOSPI</v>
          </cell>
          <cell r="D1742" t="str">
            <v>건설업</v>
          </cell>
          <cell r="E1742">
            <v>6440</v>
          </cell>
          <cell r="F1742">
            <v>-170</v>
          </cell>
          <cell r="G1742">
            <v>-2.57</v>
          </cell>
          <cell r="H1742">
            <v>2676609788720</v>
          </cell>
        </row>
        <row r="1743">
          <cell r="B1743" t="str">
            <v>대우부품</v>
          </cell>
          <cell r="C1743" t="str">
            <v>KOSPI</v>
          </cell>
          <cell r="D1743" t="str">
            <v>운수장비</v>
          </cell>
          <cell r="E1743">
            <v>2590</v>
          </cell>
          <cell r="F1743">
            <v>0</v>
          </cell>
          <cell r="G1743">
            <v>0</v>
          </cell>
          <cell r="H1743">
            <v>123404111250</v>
          </cell>
        </row>
        <row r="1744">
          <cell r="B1744" t="str">
            <v>대우조선해양</v>
          </cell>
          <cell r="C1744" t="str">
            <v>KOSPI</v>
          </cell>
          <cell r="D1744" t="str">
            <v>운수장비</v>
          </cell>
          <cell r="E1744">
            <v>27400</v>
          </cell>
          <cell r="F1744">
            <v>-900</v>
          </cell>
          <cell r="G1744">
            <v>-3.18</v>
          </cell>
          <cell r="H1744">
            <v>2939764330600</v>
          </cell>
        </row>
        <row r="1745">
          <cell r="B1745" t="str">
            <v>대웅</v>
          </cell>
          <cell r="C1745" t="str">
            <v>KOSPI</v>
          </cell>
          <cell r="D1745" t="str">
            <v>기타금융</v>
          </cell>
          <cell r="E1745">
            <v>32500</v>
          </cell>
          <cell r="F1745">
            <v>-200</v>
          </cell>
          <cell r="G1745">
            <v>-0.61</v>
          </cell>
          <cell r="H1745">
            <v>1889614350000</v>
          </cell>
        </row>
        <row r="1746">
          <cell r="B1746" t="str">
            <v>대웅제약</v>
          </cell>
          <cell r="C1746" t="str">
            <v>KOSPI</v>
          </cell>
          <cell r="D1746" t="str">
            <v>의약품</v>
          </cell>
          <cell r="E1746">
            <v>131500</v>
          </cell>
          <cell r="F1746">
            <v>-2000</v>
          </cell>
          <cell r="G1746">
            <v>-1.5</v>
          </cell>
          <cell r="H1746">
            <v>1523634612500</v>
          </cell>
        </row>
        <row r="1747">
          <cell r="B1747" t="str">
            <v>대원강업</v>
          </cell>
          <cell r="C1747" t="str">
            <v>KOSPI</v>
          </cell>
          <cell r="D1747" t="str">
            <v>운수장비</v>
          </cell>
          <cell r="E1747">
            <v>4410</v>
          </cell>
          <cell r="F1747">
            <v>-65</v>
          </cell>
          <cell r="G1747">
            <v>-1.45</v>
          </cell>
          <cell r="H1747">
            <v>273420000000</v>
          </cell>
        </row>
        <row r="1748">
          <cell r="B1748" t="str">
            <v>대원전선</v>
          </cell>
          <cell r="C1748" t="str">
            <v>KOSPI</v>
          </cell>
          <cell r="D1748" t="str">
            <v>전기전자</v>
          </cell>
          <cell r="E1748">
            <v>1460</v>
          </cell>
          <cell r="F1748">
            <v>-25</v>
          </cell>
          <cell r="G1748">
            <v>-1.68</v>
          </cell>
          <cell r="H1748">
            <v>103684771820</v>
          </cell>
        </row>
        <row r="1749">
          <cell r="B1749" t="str">
            <v>대원전선우</v>
          </cell>
          <cell r="C1749" t="str">
            <v>KOSPI</v>
          </cell>
          <cell r="D1749" t="str">
            <v>전기전자</v>
          </cell>
          <cell r="E1749">
            <v>2550</v>
          </cell>
          <cell r="F1749">
            <v>-25</v>
          </cell>
          <cell r="G1749">
            <v>-0.97</v>
          </cell>
          <cell r="H1749">
            <v>6684060000</v>
          </cell>
        </row>
        <row r="1750">
          <cell r="B1750" t="str">
            <v>대원제약</v>
          </cell>
          <cell r="C1750" t="str">
            <v>KOSPI</v>
          </cell>
          <cell r="D1750" t="str">
            <v>의약품</v>
          </cell>
          <cell r="E1750">
            <v>16000</v>
          </cell>
          <cell r="F1750">
            <v>-50</v>
          </cell>
          <cell r="G1750">
            <v>-0.31</v>
          </cell>
          <cell r="H1750">
            <v>339597168000</v>
          </cell>
        </row>
        <row r="1751">
          <cell r="B1751" t="str">
            <v>대원화성</v>
          </cell>
          <cell r="C1751" t="str">
            <v>KOSPI</v>
          </cell>
          <cell r="D1751" t="str">
            <v>화학</v>
          </cell>
          <cell r="E1751">
            <v>2665</v>
          </cell>
          <cell r="F1751">
            <v>-5</v>
          </cell>
          <cell r="G1751">
            <v>-0.19</v>
          </cell>
          <cell r="H1751">
            <v>109928990080</v>
          </cell>
        </row>
        <row r="1752">
          <cell r="B1752" t="str">
            <v>대유에이텍</v>
          </cell>
          <cell r="C1752" t="str">
            <v>KOSPI</v>
          </cell>
          <cell r="D1752" t="str">
            <v>운수장비</v>
          </cell>
          <cell r="E1752">
            <v>1085</v>
          </cell>
          <cell r="F1752">
            <v>0</v>
          </cell>
          <cell r="G1752">
            <v>0</v>
          </cell>
          <cell r="H1752">
            <v>116540439155</v>
          </cell>
        </row>
        <row r="1753">
          <cell r="B1753" t="str">
            <v>대유플러스</v>
          </cell>
          <cell r="C1753" t="str">
            <v>KOSPI</v>
          </cell>
          <cell r="D1753" t="str">
            <v>전기전자</v>
          </cell>
          <cell r="E1753">
            <v>794</v>
          </cell>
          <cell r="F1753">
            <v>-4</v>
          </cell>
          <cell r="G1753">
            <v>-0.5</v>
          </cell>
          <cell r="H1753">
            <v>94450370838</v>
          </cell>
        </row>
        <row r="1754">
          <cell r="B1754" t="str">
            <v>대창</v>
          </cell>
          <cell r="C1754" t="str">
            <v>KOSPI</v>
          </cell>
          <cell r="D1754" t="str">
            <v>철강금속</v>
          </cell>
          <cell r="E1754">
            <v>1820</v>
          </cell>
          <cell r="F1754">
            <v>0</v>
          </cell>
          <cell r="G1754">
            <v>0</v>
          </cell>
          <cell r="H1754">
            <v>165875708180</v>
          </cell>
        </row>
        <row r="1755">
          <cell r="B1755" t="str">
            <v>대창단조</v>
          </cell>
          <cell r="C1755" t="str">
            <v>KOSPI</v>
          </cell>
          <cell r="D1755" t="str">
            <v>운수장비</v>
          </cell>
          <cell r="E1755">
            <v>8040</v>
          </cell>
          <cell r="F1755">
            <v>-260</v>
          </cell>
          <cell r="G1755">
            <v>-3.13</v>
          </cell>
          <cell r="H1755">
            <v>114860364600</v>
          </cell>
        </row>
        <row r="1756">
          <cell r="B1756" t="str">
            <v>대한방직</v>
          </cell>
          <cell r="C1756" t="str">
            <v>KOSPI</v>
          </cell>
          <cell r="D1756" t="str">
            <v>섬유의복</v>
          </cell>
          <cell r="E1756">
            <v>42000</v>
          </cell>
          <cell r="F1756">
            <v>1050</v>
          </cell>
          <cell r="G1756">
            <v>2.56</v>
          </cell>
          <cell r="H1756">
            <v>222600000000</v>
          </cell>
        </row>
        <row r="1757">
          <cell r="B1757" t="str">
            <v>대한유화</v>
          </cell>
          <cell r="C1757" t="str">
            <v>KOSPI</v>
          </cell>
          <cell r="D1757" t="str">
            <v>화학</v>
          </cell>
          <cell r="E1757">
            <v>322000</v>
          </cell>
          <cell r="F1757">
            <v>-3500</v>
          </cell>
          <cell r="G1757">
            <v>-1.08</v>
          </cell>
          <cell r="H1757">
            <v>2093000000000</v>
          </cell>
        </row>
        <row r="1758">
          <cell r="B1758" t="str">
            <v>대한전선</v>
          </cell>
          <cell r="C1758" t="str">
            <v>KOSPI</v>
          </cell>
          <cell r="D1758" t="str">
            <v>전기전자</v>
          </cell>
          <cell r="E1758">
            <v>1140</v>
          </cell>
          <cell r="F1758">
            <v>-20</v>
          </cell>
          <cell r="G1758">
            <v>-1.72</v>
          </cell>
          <cell r="H1758">
            <v>976379230260</v>
          </cell>
        </row>
        <row r="1759">
          <cell r="B1759" t="str">
            <v>대한제강</v>
          </cell>
          <cell r="C1759" t="str">
            <v>KOSPI</v>
          </cell>
          <cell r="D1759" t="str">
            <v>철강금속</v>
          </cell>
          <cell r="E1759">
            <v>16150</v>
          </cell>
          <cell r="F1759">
            <v>-550</v>
          </cell>
          <cell r="G1759">
            <v>-3.29</v>
          </cell>
          <cell r="H1759">
            <v>398044754100</v>
          </cell>
        </row>
        <row r="1760">
          <cell r="B1760" t="str">
            <v>대한제당</v>
          </cell>
          <cell r="C1760" t="str">
            <v>KOSPI</v>
          </cell>
          <cell r="D1760" t="str">
            <v>음식료품</v>
          </cell>
          <cell r="E1760">
            <v>31500</v>
          </cell>
          <cell r="F1760">
            <v>850</v>
          </cell>
          <cell r="G1760">
            <v>2.77</v>
          </cell>
          <cell r="H1760">
            <v>282544227000</v>
          </cell>
        </row>
        <row r="1761">
          <cell r="B1761" t="str">
            <v>대한제당우</v>
          </cell>
          <cell r="C1761" t="str">
            <v>KOSPI</v>
          </cell>
          <cell r="D1761" t="str">
            <v>음식료품</v>
          </cell>
          <cell r="E1761">
            <v>26250</v>
          </cell>
          <cell r="F1761">
            <v>1050</v>
          </cell>
          <cell r="G1761">
            <v>4.17</v>
          </cell>
          <cell r="H1761">
            <v>17017245000</v>
          </cell>
        </row>
        <row r="1762">
          <cell r="B1762" t="str">
            <v>대한제분</v>
          </cell>
          <cell r="C1762" t="str">
            <v>KOSPI</v>
          </cell>
          <cell r="D1762" t="str">
            <v>음식료품</v>
          </cell>
          <cell r="E1762">
            <v>148000</v>
          </cell>
          <cell r="F1762">
            <v>500</v>
          </cell>
          <cell r="G1762">
            <v>0.34</v>
          </cell>
          <cell r="H1762">
            <v>250120000000</v>
          </cell>
        </row>
        <row r="1763">
          <cell r="B1763" t="str">
            <v>대한항공</v>
          </cell>
          <cell r="C1763" t="str">
            <v>KOSPI</v>
          </cell>
          <cell r="D1763" t="str">
            <v>운수창고업</v>
          </cell>
          <cell r="E1763">
            <v>27200</v>
          </cell>
          <cell r="F1763">
            <v>0</v>
          </cell>
          <cell r="G1763">
            <v>0</v>
          </cell>
          <cell r="H1763">
            <v>9460726440000</v>
          </cell>
        </row>
        <row r="1764">
          <cell r="B1764" t="str">
            <v>대한항공우</v>
          </cell>
          <cell r="C1764" t="str">
            <v>KOSPI</v>
          </cell>
          <cell r="D1764" t="str">
            <v>운수창고업</v>
          </cell>
          <cell r="E1764">
            <v>40100</v>
          </cell>
          <cell r="F1764">
            <v>50</v>
          </cell>
          <cell r="G1764">
            <v>0.12</v>
          </cell>
          <cell r="H1764">
            <v>44542839400</v>
          </cell>
        </row>
        <row r="1765">
          <cell r="B1765" t="str">
            <v>대한해운</v>
          </cell>
          <cell r="C1765" t="str">
            <v>KOSPI</v>
          </cell>
          <cell r="D1765" t="str">
            <v>운수창고업</v>
          </cell>
          <cell r="E1765">
            <v>3080</v>
          </cell>
          <cell r="F1765">
            <v>-345</v>
          </cell>
          <cell r="G1765">
            <v>-10.07</v>
          </cell>
          <cell r="H1765">
            <v>752354957200</v>
          </cell>
        </row>
        <row r="1766">
          <cell r="B1766" t="str">
            <v>대한화섬</v>
          </cell>
          <cell r="C1766" t="str">
            <v>KOSPI</v>
          </cell>
          <cell r="D1766" t="str">
            <v>화학</v>
          </cell>
          <cell r="E1766">
            <v>133500</v>
          </cell>
          <cell r="F1766">
            <v>0</v>
          </cell>
          <cell r="G1766">
            <v>0</v>
          </cell>
          <cell r="H1766">
            <v>177288000000</v>
          </cell>
        </row>
        <row r="1767">
          <cell r="B1767" t="str">
            <v>대현</v>
          </cell>
          <cell r="C1767" t="str">
            <v>KOSPI</v>
          </cell>
          <cell r="D1767" t="str">
            <v>섬유의복</v>
          </cell>
          <cell r="E1767">
            <v>2280</v>
          </cell>
          <cell r="F1767">
            <v>30</v>
          </cell>
          <cell r="G1767">
            <v>1.33</v>
          </cell>
          <cell r="H1767">
            <v>100963666800</v>
          </cell>
        </row>
        <row r="1768">
          <cell r="B1768" t="str">
            <v>대호에이엘</v>
          </cell>
          <cell r="C1768" t="str">
            <v>KOSPI</v>
          </cell>
          <cell r="D1768" t="str">
            <v>철강금속</v>
          </cell>
          <cell r="E1768">
            <v>2410</v>
          </cell>
          <cell r="F1768">
            <v>5</v>
          </cell>
          <cell r="G1768">
            <v>0.21</v>
          </cell>
          <cell r="H1768">
            <v>65394961990</v>
          </cell>
        </row>
        <row r="1769">
          <cell r="B1769" t="str">
            <v>더블유게임즈</v>
          </cell>
          <cell r="C1769" t="str">
            <v>KOSPI</v>
          </cell>
          <cell r="D1769" t="str">
            <v>서비스업</v>
          </cell>
          <cell r="E1769">
            <v>67500</v>
          </cell>
          <cell r="F1769">
            <v>-1000</v>
          </cell>
          <cell r="G1769">
            <v>-1.46</v>
          </cell>
          <cell r="H1769">
            <v>1240278885000</v>
          </cell>
        </row>
        <row r="1770">
          <cell r="B1770" t="str">
            <v>더존비즈온</v>
          </cell>
          <cell r="C1770" t="str">
            <v>KOSPI</v>
          </cell>
          <cell r="D1770" t="str">
            <v>서비스업</v>
          </cell>
          <cell r="E1770">
            <v>95400</v>
          </cell>
          <cell r="F1770">
            <v>-2800</v>
          </cell>
          <cell r="G1770">
            <v>-2.85</v>
          </cell>
          <cell r="H1770">
            <v>2888758269000</v>
          </cell>
        </row>
        <row r="1771">
          <cell r="B1771" t="str">
            <v>덕성</v>
          </cell>
          <cell r="C1771" t="str">
            <v>KOSPI</v>
          </cell>
          <cell r="D1771" t="str">
            <v>화학</v>
          </cell>
          <cell r="E1771">
            <v>25950</v>
          </cell>
          <cell r="F1771">
            <v>450</v>
          </cell>
          <cell r="G1771">
            <v>1.76</v>
          </cell>
          <cell r="H1771">
            <v>406896000000</v>
          </cell>
        </row>
        <row r="1772">
          <cell r="B1772" t="str">
            <v>덕성우</v>
          </cell>
          <cell r="C1772" t="str">
            <v>KOSPI</v>
          </cell>
          <cell r="D1772" t="str">
            <v>화학</v>
          </cell>
          <cell r="E1772">
            <v>21500</v>
          </cell>
          <cell r="F1772">
            <v>200</v>
          </cell>
          <cell r="G1772">
            <v>0.94</v>
          </cell>
          <cell r="H1772">
            <v>29928000000</v>
          </cell>
        </row>
        <row r="1773">
          <cell r="B1773" t="str">
            <v>덕양산업</v>
          </cell>
          <cell r="C1773" t="str">
            <v>KOSPI</v>
          </cell>
          <cell r="D1773" t="str">
            <v>운수장비</v>
          </cell>
          <cell r="E1773">
            <v>2945</v>
          </cell>
          <cell r="F1773">
            <v>160</v>
          </cell>
          <cell r="G1773">
            <v>5.75</v>
          </cell>
          <cell r="H1773">
            <v>95903866100</v>
          </cell>
        </row>
        <row r="1774">
          <cell r="B1774" t="str">
            <v>덴티움</v>
          </cell>
          <cell r="C1774" t="str">
            <v>KOSPI</v>
          </cell>
          <cell r="D1774" t="str">
            <v>의료정밀</v>
          </cell>
          <cell r="E1774">
            <v>68700</v>
          </cell>
          <cell r="F1774">
            <v>4600</v>
          </cell>
          <cell r="G1774">
            <v>7.18</v>
          </cell>
          <cell r="H1774">
            <v>760428621000</v>
          </cell>
        </row>
        <row r="1775">
          <cell r="B1775" t="str">
            <v>도화엔지니어링</v>
          </cell>
          <cell r="C1775" t="str">
            <v>KOSPI</v>
          </cell>
          <cell r="D1775" t="str">
            <v>서비스업</v>
          </cell>
          <cell r="E1775">
            <v>8560</v>
          </cell>
          <cell r="F1775">
            <v>-80</v>
          </cell>
          <cell r="G1775">
            <v>-0.93</v>
          </cell>
          <cell r="H1775">
            <v>288643200000</v>
          </cell>
        </row>
        <row r="1776">
          <cell r="B1776" t="str">
            <v>동국제강</v>
          </cell>
          <cell r="C1776" t="str">
            <v>KOSPI</v>
          </cell>
          <cell r="D1776" t="str">
            <v>철강금속</v>
          </cell>
          <cell r="E1776">
            <v>13200</v>
          </cell>
          <cell r="F1776">
            <v>-450</v>
          </cell>
          <cell r="G1776">
            <v>-3.3</v>
          </cell>
          <cell r="H1776">
            <v>1259712128400</v>
          </cell>
        </row>
        <row r="1777">
          <cell r="B1777" t="str">
            <v>동남합성</v>
          </cell>
          <cell r="C1777" t="str">
            <v>KOSPI</v>
          </cell>
          <cell r="D1777" t="str">
            <v>화학</v>
          </cell>
          <cell r="E1777">
            <v>55500</v>
          </cell>
          <cell r="F1777">
            <v>2800</v>
          </cell>
          <cell r="G1777">
            <v>5.31</v>
          </cell>
          <cell r="H1777">
            <v>200355000000</v>
          </cell>
        </row>
        <row r="1778">
          <cell r="B1778" t="str">
            <v>동방</v>
          </cell>
          <cell r="C1778" t="str">
            <v>KOSPI</v>
          </cell>
          <cell r="D1778" t="str">
            <v>운수창고업</v>
          </cell>
          <cell r="E1778">
            <v>6970</v>
          </cell>
          <cell r="F1778">
            <v>250</v>
          </cell>
          <cell r="G1778">
            <v>3.72</v>
          </cell>
          <cell r="H1778">
            <v>278603209020</v>
          </cell>
        </row>
        <row r="1779">
          <cell r="B1779" t="str">
            <v>동방아그로</v>
          </cell>
          <cell r="C1779" t="str">
            <v>KOSPI</v>
          </cell>
          <cell r="D1779" t="str">
            <v>화학</v>
          </cell>
          <cell r="E1779">
            <v>7050</v>
          </cell>
          <cell r="F1779">
            <v>110</v>
          </cell>
          <cell r="G1779">
            <v>1.59</v>
          </cell>
          <cell r="H1779">
            <v>96003917850</v>
          </cell>
        </row>
        <row r="1780">
          <cell r="B1780" t="str">
            <v>동부건설</v>
          </cell>
          <cell r="C1780" t="str">
            <v>KOSPI</v>
          </cell>
          <cell r="D1780" t="str">
            <v>건설업</v>
          </cell>
          <cell r="E1780">
            <v>13300</v>
          </cell>
          <cell r="F1780">
            <v>-150</v>
          </cell>
          <cell r="G1780">
            <v>-1.1200000000000001</v>
          </cell>
          <cell r="H1780">
            <v>301995213100</v>
          </cell>
        </row>
        <row r="1781">
          <cell r="B1781" t="str">
            <v>동부건설우</v>
          </cell>
          <cell r="C1781" t="str">
            <v>KOSPI</v>
          </cell>
          <cell r="D1781" t="str">
            <v>건설업</v>
          </cell>
          <cell r="E1781">
            <v>23800</v>
          </cell>
          <cell r="F1781">
            <v>50</v>
          </cell>
          <cell r="G1781">
            <v>0.21</v>
          </cell>
          <cell r="H1781">
            <v>5372421600</v>
          </cell>
        </row>
        <row r="1782">
          <cell r="B1782" t="str">
            <v>동서</v>
          </cell>
          <cell r="C1782" t="str">
            <v>KOSPI</v>
          </cell>
          <cell r="D1782" t="str">
            <v>유통업</v>
          </cell>
          <cell r="E1782">
            <v>32300</v>
          </cell>
          <cell r="F1782">
            <v>350</v>
          </cell>
          <cell r="G1782">
            <v>1.1000000000000001</v>
          </cell>
          <cell r="H1782">
            <v>3220310000000</v>
          </cell>
        </row>
        <row r="1783">
          <cell r="B1783" t="str">
            <v>동성제약</v>
          </cell>
          <cell r="C1783" t="str">
            <v>KOSPI</v>
          </cell>
          <cell r="D1783" t="str">
            <v>의약품</v>
          </cell>
          <cell r="E1783">
            <v>11800</v>
          </cell>
          <cell r="F1783">
            <v>-50</v>
          </cell>
          <cell r="G1783">
            <v>-0.42</v>
          </cell>
          <cell r="H1783">
            <v>307991446000</v>
          </cell>
        </row>
        <row r="1784">
          <cell r="B1784" t="str">
            <v>동성코퍼레이션</v>
          </cell>
          <cell r="C1784" t="str">
            <v>KOSPI</v>
          </cell>
          <cell r="D1784" t="str">
            <v>서비스업</v>
          </cell>
          <cell r="E1784">
            <v>5870</v>
          </cell>
          <cell r="F1784">
            <v>90</v>
          </cell>
          <cell r="G1784">
            <v>1.56</v>
          </cell>
          <cell r="H1784">
            <v>258238980440</v>
          </cell>
        </row>
        <row r="1785">
          <cell r="B1785" t="str">
            <v>동성화학</v>
          </cell>
          <cell r="C1785" t="str">
            <v>KOSPI</v>
          </cell>
          <cell r="D1785" t="str">
            <v>화학</v>
          </cell>
          <cell r="E1785">
            <v>17900</v>
          </cell>
          <cell r="F1785">
            <v>0</v>
          </cell>
          <cell r="G1785">
            <v>0</v>
          </cell>
          <cell r="H1785">
            <v>95506595600</v>
          </cell>
        </row>
        <row r="1786">
          <cell r="B1786" t="str">
            <v>동아쏘시오홀딩스</v>
          </cell>
          <cell r="C1786" t="str">
            <v>KOSPI</v>
          </cell>
          <cell r="D1786" t="str">
            <v>기타금융</v>
          </cell>
          <cell r="E1786">
            <v>106500</v>
          </cell>
          <cell r="F1786">
            <v>-1500</v>
          </cell>
          <cell r="G1786">
            <v>-1.39</v>
          </cell>
          <cell r="H1786">
            <v>655544349000</v>
          </cell>
        </row>
        <row r="1787">
          <cell r="B1787" t="str">
            <v>동아에스티</v>
          </cell>
          <cell r="C1787" t="str">
            <v>KOSPI</v>
          </cell>
          <cell r="D1787" t="str">
            <v>의약품</v>
          </cell>
          <cell r="E1787">
            <v>83500</v>
          </cell>
          <cell r="F1787">
            <v>-200</v>
          </cell>
          <cell r="G1787">
            <v>-0.24</v>
          </cell>
          <cell r="H1787">
            <v>705062978000</v>
          </cell>
        </row>
        <row r="1788">
          <cell r="B1788" t="str">
            <v>동아지질</v>
          </cell>
          <cell r="C1788" t="str">
            <v>KOSPI</v>
          </cell>
          <cell r="D1788" t="str">
            <v>건설업</v>
          </cell>
          <cell r="E1788">
            <v>17900</v>
          </cell>
          <cell r="F1788">
            <v>-550</v>
          </cell>
          <cell r="G1788">
            <v>-2.98</v>
          </cell>
          <cell r="H1788">
            <v>205850000000</v>
          </cell>
        </row>
        <row r="1789">
          <cell r="B1789" t="str">
            <v>동아타이어</v>
          </cell>
          <cell r="C1789" t="str">
            <v>KOSPI</v>
          </cell>
          <cell r="D1789" t="str">
            <v>화학</v>
          </cell>
          <cell r="E1789">
            <v>11550</v>
          </cell>
          <cell r="F1789">
            <v>100</v>
          </cell>
          <cell r="G1789">
            <v>0.87</v>
          </cell>
          <cell r="H1789">
            <v>158616323250</v>
          </cell>
        </row>
        <row r="1790">
          <cell r="B1790" t="str">
            <v>동양</v>
          </cell>
          <cell r="C1790" t="str">
            <v>KOSPI</v>
          </cell>
          <cell r="D1790" t="str">
            <v>비금속광물</v>
          </cell>
          <cell r="E1790">
            <v>1400</v>
          </cell>
          <cell r="F1790">
            <v>15</v>
          </cell>
          <cell r="G1790">
            <v>1.08</v>
          </cell>
          <cell r="H1790">
            <v>334157688200</v>
          </cell>
        </row>
        <row r="1791">
          <cell r="B1791" t="str">
            <v>동양2우B</v>
          </cell>
          <cell r="C1791" t="str">
            <v>KOSPI</v>
          </cell>
          <cell r="D1791" t="str">
            <v>비금속광물</v>
          </cell>
          <cell r="E1791">
            <v>12100</v>
          </cell>
          <cell r="F1791">
            <v>200</v>
          </cell>
          <cell r="G1791">
            <v>1.68</v>
          </cell>
          <cell r="H1791">
            <v>3733684900</v>
          </cell>
        </row>
        <row r="1792">
          <cell r="B1792" t="str">
            <v>동양3우B</v>
          </cell>
          <cell r="C1792" t="str">
            <v>KOSPI</v>
          </cell>
          <cell r="D1792" t="str">
            <v>비금속광물</v>
          </cell>
          <cell r="E1792">
            <v>24400</v>
          </cell>
          <cell r="F1792">
            <v>200</v>
          </cell>
          <cell r="G1792">
            <v>0.83</v>
          </cell>
          <cell r="H1792">
            <v>2189216800</v>
          </cell>
        </row>
        <row r="1793">
          <cell r="B1793" t="str">
            <v>동양고속</v>
          </cell>
          <cell r="C1793" t="str">
            <v>KOSPI</v>
          </cell>
          <cell r="D1793" t="str">
            <v>운수창고업</v>
          </cell>
          <cell r="E1793">
            <v>23950</v>
          </cell>
          <cell r="F1793">
            <v>100</v>
          </cell>
          <cell r="G1793">
            <v>0.42</v>
          </cell>
          <cell r="H1793">
            <v>69348877550</v>
          </cell>
        </row>
        <row r="1794">
          <cell r="B1794" t="str">
            <v>동양물산</v>
          </cell>
          <cell r="C1794" t="str">
            <v>KOSPI</v>
          </cell>
          <cell r="D1794" t="str">
            <v>기계</v>
          </cell>
          <cell r="E1794">
            <v>1665</v>
          </cell>
          <cell r="F1794">
            <v>-25</v>
          </cell>
          <cell r="G1794">
            <v>-1.48</v>
          </cell>
          <cell r="H1794">
            <v>227901145725</v>
          </cell>
        </row>
        <row r="1795">
          <cell r="B1795" t="str">
            <v>동양생명</v>
          </cell>
          <cell r="C1795" t="str">
            <v>KOSPI</v>
          </cell>
          <cell r="D1795" t="str">
            <v>보험</v>
          </cell>
          <cell r="E1795">
            <v>4195</v>
          </cell>
          <cell r="F1795">
            <v>-35</v>
          </cell>
          <cell r="G1795">
            <v>-0.83</v>
          </cell>
          <cell r="H1795">
            <v>676899264075</v>
          </cell>
        </row>
        <row r="1796">
          <cell r="B1796" t="str">
            <v>동양우</v>
          </cell>
          <cell r="C1796" t="str">
            <v>KOSPI</v>
          </cell>
          <cell r="D1796" t="str">
            <v>비금속광물</v>
          </cell>
          <cell r="E1796">
            <v>6490</v>
          </cell>
          <cell r="F1796">
            <v>20</v>
          </cell>
          <cell r="G1796">
            <v>0.31</v>
          </cell>
          <cell r="H1796">
            <v>4009074190</v>
          </cell>
        </row>
        <row r="1797">
          <cell r="B1797" t="str">
            <v>동양철관</v>
          </cell>
          <cell r="C1797" t="str">
            <v>KOSPI</v>
          </cell>
          <cell r="D1797" t="str">
            <v>철강금속</v>
          </cell>
          <cell r="E1797">
            <v>1265</v>
          </cell>
          <cell r="F1797">
            <v>-5</v>
          </cell>
          <cell r="G1797">
            <v>-0.39</v>
          </cell>
          <cell r="H1797">
            <v>150389891850</v>
          </cell>
        </row>
        <row r="1798">
          <cell r="B1798" t="str">
            <v>동양피스톤</v>
          </cell>
          <cell r="C1798" t="str">
            <v>KOSPI</v>
          </cell>
          <cell r="D1798" t="str">
            <v>운수장비</v>
          </cell>
          <cell r="E1798">
            <v>5590</v>
          </cell>
          <cell r="F1798">
            <v>-30</v>
          </cell>
          <cell r="G1798">
            <v>-0.53</v>
          </cell>
          <cell r="H1798">
            <v>73611691400</v>
          </cell>
        </row>
        <row r="1799">
          <cell r="B1799" t="str">
            <v>동원F&amp;B</v>
          </cell>
          <cell r="C1799" t="str">
            <v>KOSPI</v>
          </cell>
          <cell r="D1799" t="str">
            <v>음식료품</v>
          </cell>
          <cell r="E1799">
            <v>192000</v>
          </cell>
          <cell r="F1799">
            <v>-500</v>
          </cell>
          <cell r="G1799">
            <v>-0.26</v>
          </cell>
          <cell r="H1799">
            <v>740951808000</v>
          </cell>
        </row>
        <row r="1800">
          <cell r="B1800" t="str">
            <v>동원금속</v>
          </cell>
          <cell r="C1800" t="str">
            <v>KOSPI</v>
          </cell>
          <cell r="D1800" t="str">
            <v>운수장비</v>
          </cell>
          <cell r="E1800">
            <v>1150</v>
          </cell>
          <cell r="F1800">
            <v>-40</v>
          </cell>
          <cell r="G1800">
            <v>-3.36</v>
          </cell>
          <cell r="H1800">
            <v>53768172950</v>
          </cell>
        </row>
        <row r="1801">
          <cell r="B1801" t="str">
            <v>동원산업</v>
          </cell>
          <cell r="C1801" t="str">
            <v>KOSPI</v>
          </cell>
          <cell r="D1801" t="str">
            <v>농업, 임업 및 어업</v>
          </cell>
          <cell r="E1801">
            <v>261000</v>
          </cell>
          <cell r="F1801">
            <v>4000</v>
          </cell>
          <cell r="G1801">
            <v>1.56</v>
          </cell>
          <cell r="H1801">
            <v>959864301000</v>
          </cell>
        </row>
        <row r="1802">
          <cell r="B1802" t="str">
            <v>동원수산</v>
          </cell>
          <cell r="C1802" t="str">
            <v>KOSPI</v>
          </cell>
          <cell r="D1802" t="str">
            <v>농업, 임업 및 어업</v>
          </cell>
          <cell r="E1802">
            <v>8790</v>
          </cell>
          <cell r="F1802">
            <v>-20</v>
          </cell>
          <cell r="G1802">
            <v>-0.23</v>
          </cell>
          <cell r="H1802">
            <v>40906945950</v>
          </cell>
        </row>
        <row r="1803">
          <cell r="B1803" t="str">
            <v>동원시스템즈</v>
          </cell>
          <cell r="C1803" t="str">
            <v>KOSPI</v>
          </cell>
          <cell r="D1803" t="str">
            <v>화학</v>
          </cell>
          <cell r="E1803">
            <v>49050</v>
          </cell>
          <cell r="F1803">
            <v>600</v>
          </cell>
          <cell r="G1803">
            <v>1.24</v>
          </cell>
          <cell r="H1803">
            <v>1256587964550</v>
          </cell>
        </row>
        <row r="1804">
          <cell r="B1804" t="str">
            <v>동원시스템즈우</v>
          </cell>
          <cell r="C1804" t="str">
            <v>KOSPI</v>
          </cell>
          <cell r="D1804" t="str">
            <v>화학</v>
          </cell>
          <cell r="E1804">
            <v>34250</v>
          </cell>
          <cell r="F1804">
            <v>1000</v>
          </cell>
          <cell r="G1804">
            <v>3.01</v>
          </cell>
          <cell r="H1804">
            <v>9088511500</v>
          </cell>
        </row>
        <row r="1805">
          <cell r="B1805" t="str">
            <v>동일고무벨트</v>
          </cell>
          <cell r="C1805" t="str">
            <v>KOSPI</v>
          </cell>
          <cell r="D1805" t="str">
            <v>화학</v>
          </cell>
          <cell r="E1805">
            <v>9090</v>
          </cell>
          <cell r="F1805">
            <v>-100</v>
          </cell>
          <cell r="G1805">
            <v>-1.0900000000000001</v>
          </cell>
          <cell r="H1805">
            <v>124078500000</v>
          </cell>
        </row>
        <row r="1806">
          <cell r="B1806" t="str">
            <v>동일산업</v>
          </cell>
          <cell r="C1806" t="str">
            <v>KOSPI</v>
          </cell>
          <cell r="D1806" t="str">
            <v>철강금속</v>
          </cell>
          <cell r="E1806">
            <v>78800</v>
          </cell>
          <cell r="F1806">
            <v>-100</v>
          </cell>
          <cell r="G1806">
            <v>-0.13</v>
          </cell>
          <cell r="H1806">
            <v>191106942000</v>
          </cell>
        </row>
        <row r="1807">
          <cell r="B1807" t="str">
            <v>동일제강</v>
          </cell>
          <cell r="C1807" t="str">
            <v>KOSPI</v>
          </cell>
          <cell r="D1807" t="str">
            <v>철강금속</v>
          </cell>
          <cell r="E1807">
            <v>3335</v>
          </cell>
          <cell r="F1807">
            <v>0</v>
          </cell>
          <cell r="G1807">
            <v>0</v>
          </cell>
          <cell r="H1807">
            <v>50025000000</v>
          </cell>
        </row>
        <row r="1808">
          <cell r="B1808" t="str">
            <v>동화약품</v>
          </cell>
          <cell r="C1808" t="str">
            <v>KOSPI</v>
          </cell>
          <cell r="D1808" t="str">
            <v>의약품</v>
          </cell>
          <cell r="E1808">
            <v>14050</v>
          </cell>
          <cell r="F1808">
            <v>-200</v>
          </cell>
          <cell r="G1808">
            <v>-1.4</v>
          </cell>
          <cell r="H1808">
            <v>392437153500</v>
          </cell>
        </row>
        <row r="1809">
          <cell r="B1809" t="str">
            <v>두산</v>
          </cell>
          <cell r="C1809" t="str">
            <v>KOSPI</v>
          </cell>
          <cell r="D1809" t="str">
            <v>서비스업</v>
          </cell>
          <cell r="E1809">
            <v>49350</v>
          </cell>
          <cell r="F1809">
            <v>-600</v>
          </cell>
          <cell r="G1809">
            <v>-1.2</v>
          </cell>
          <cell r="H1809">
            <v>815451257250</v>
          </cell>
        </row>
        <row r="1810">
          <cell r="B1810" t="str">
            <v>두산2우B</v>
          </cell>
          <cell r="C1810" t="str">
            <v>KOSPI</v>
          </cell>
          <cell r="D1810" t="str">
            <v>서비스업</v>
          </cell>
          <cell r="E1810">
            <v>59300</v>
          </cell>
          <cell r="F1810">
            <v>400</v>
          </cell>
          <cell r="G1810">
            <v>0.68</v>
          </cell>
          <cell r="H1810">
            <v>52957153400</v>
          </cell>
        </row>
        <row r="1811">
          <cell r="B1811" t="str">
            <v>두산밥캣</v>
          </cell>
          <cell r="C1811" t="str">
            <v>KOSPI</v>
          </cell>
          <cell r="D1811" t="str">
            <v>기계</v>
          </cell>
          <cell r="E1811">
            <v>40500</v>
          </cell>
          <cell r="F1811">
            <v>-1600</v>
          </cell>
          <cell r="G1811">
            <v>-3.8</v>
          </cell>
          <cell r="H1811">
            <v>4060091223000</v>
          </cell>
        </row>
        <row r="1812">
          <cell r="B1812" t="str">
            <v>두산우</v>
          </cell>
          <cell r="C1812" t="str">
            <v>KOSPI</v>
          </cell>
          <cell r="D1812" t="str">
            <v>서비스업</v>
          </cell>
          <cell r="E1812">
            <v>39300</v>
          </cell>
          <cell r="F1812">
            <v>-300</v>
          </cell>
          <cell r="G1812">
            <v>-0.76</v>
          </cell>
          <cell r="H1812">
            <v>157060956600</v>
          </cell>
        </row>
        <row r="1813">
          <cell r="B1813" t="str">
            <v>두산인프라코어</v>
          </cell>
          <cell r="C1813" t="str">
            <v>KOSPI</v>
          </cell>
          <cell r="D1813" t="str">
            <v>기계</v>
          </cell>
          <cell r="E1813">
            <v>10600</v>
          </cell>
          <cell r="F1813">
            <v>-750</v>
          </cell>
          <cell r="G1813">
            <v>-6.61</v>
          </cell>
          <cell r="H1813">
            <v>2300871001200</v>
          </cell>
        </row>
        <row r="1814">
          <cell r="B1814" t="str">
            <v>두산중공업</v>
          </cell>
          <cell r="C1814" t="str">
            <v>KOSPI</v>
          </cell>
          <cell r="D1814" t="str">
            <v>기계</v>
          </cell>
          <cell r="E1814">
            <v>12650</v>
          </cell>
          <cell r="F1814">
            <v>-350</v>
          </cell>
          <cell r="G1814">
            <v>-2.69</v>
          </cell>
          <cell r="H1814">
            <v>4739163476850</v>
          </cell>
        </row>
        <row r="1815">
          <cell r="B1815" t="str">
            <v>두산퓨얼셀</v>
          </cell>
          <cell r="C1815" t="str">
            <v>KOSPI</v>
          </cell>
          <cell r="D1815" t="str">
            <v>전기전자</v>
          </cell>
          <cell r="E1815">
            <v>51500</v>
          </cell>
          <cell r="F1815">
            <v>200</v>
          </cell>
          <cell r="G1815">
            <v>0.39</v>
          </cell>
          <cell r="H1815">
            <v>3372926889000</v>
          </cell>
        </row>
        <row r="1816">
          <cell r="B1816" t="str">
            <v>두산퓨얼셀1우</v>
          </cell>
          <cell r="C1816" t="str">
            <v>KOSPI</v>
          </cell>
          <cell r="D1816" t="str">
            <v>전기전자</v>
          </cell>
          <cell r="E1816">
            <v>15100</v>
          </cell>
          <cell r="F1816">
            <v>50</v>
          </cell>
          <cell r="G1816">
            <v>0.33</v>
          </cell>
          <cell r="H1816">
            <v>201799420000</v>
          </cell>
        </row>
        <row r="1817">
          <cell r="B1817" t="str">
            <v>두산퓨얼셀2우B</v>
          </cell>
          <cell r="C1817" t="str">
            <v>KOSPI</v>
          </cell>
          <cell r="D1817" t="str">
            <v>전기전자</v>
          </cell>
          <cell r="E1817">
            <v>18400</v>
          </cell>
          <cell r="F1817">
            <v>50</v>
          </cell>
          <cell r="G1817">
            <v>0.27</v>
          </cell>
          <cell r="H1817">
            <v>54947920000</v>
          </cell>
        </row>
        <row r="1818">
          <cell r="B1818" t="str">
            <v>두올</v>
          </cell>
          <cell r="C1818" t="str">
            <v>KOSPI</v>
          </cell>
          <cell r="D1818" t="str">
            <v>운수장비</v>
          </cell>
          <cell r="E1818">
            <v>5000</v>
          </cell>
          <cell r="F1818">
            <v>-120</v>
          </cell>
          <cell r="G1818">
            <v>-2.34</v>
          </cell>
          <cell r="H1818">
            <v>135333400000</v>
          </cell>
        </row>
        <row r="1819">
          <cell r="B1819" t="str">
            <v>드림텍</v>
          </cell>
          <cell r="C1819" t="str">
            <v>KOSPI</v>
          </cell>
          <cell r="D1819" t="str">
            <v>전기전자</v>
          </cell>
          <cell r="E1819">
            <v>9450</v>
          </cell>
          <cell r="F1819">
            <v>-10</v>
          </cell>
          <cell r="G1819">
            <v>-0.11</v>
          </cell>
          <cell r="H1819">
            <v>622890872100</v>
          </cell>
        </row>
        <row r="1820">
          <cell r="B1820" t="str">
            <v>디씨엠</v>
          </cell>
          <cell r="C1820" t="str">
            <v>KOSPI</v>
          </cell>
          <cell r="D1820" t="str">
            <v>철강금속</v>
          </cell>
          <cell r="E1820">
            <v>17600</v>
          </cell>
          <cell r="F1820">
            <v>0</v>
          </cell>
          <cell r="G1820">
            <v>0</v>
          </cell>
          <cell r="H1820">
            <v>205920000000</v>
          </cell>
        </row>
        <row r="1821">
          <cell r="B1821" t="str">
            <v>디아이</v>
          </cell>
          <cell r="C1821" t="str">
            <v>KOSPI</v>
          </cell>
          <cell r="D1821" t="str">
            <v>의료정밀</v>
          </cell>
          <cell r="E1821">
            <v>6900</v>
          </cell>
          <cell r="F1821">
            <v>-70</v>
          </cell>
          <cell r="G1821">
            <v>-1</v>
          </cell>
          <cell r="H1821">
            <v>217327816500</v>
          </cell>
        </row>
        <row r="1822">
          <cell r="B1822" t="str">
            <v>디아이씨</v>
          </cell>
          <cell r="C1822" t="str">
            <v>KOSPI</v>
          </cell>
          <cell r="D1822" t="str">
            <v>운수장비</v>
          </cell>
          <cell r="E1822">
            <v>3120</v>
          </cell>
          <cell r="F1822">
            <v>-40</v>
          </cell>
          <cell r="G1822">
            <v>-1.27</v>
          </cell>
          <cell r="H1822">
            <v>121332335280</v>
          </cell>
        </row>
        <row r="1823">
          <cell r="B1823" t="str">
            <v>디와이</v>
          </cell>
          <cell r="C1823" t="str">
            <v>KOSPI</v>
          </cell>
          <cell r="D1823" t="str">
            <v>기타금융</v>
          </cell>
          <cell r="E1823">
            <v>5710</v>
          </cell>
          <cell r="F1823">
            <v>0</v>
          </cell>
          <cell r="G1823">
            <v>0</v>
          </cell>
          <cell r="H1823">
            <v>150285104430</v>
          </cell>
        </row>
        <row r="1824">
          <cell r="B1824" t="str">
            <v>디와이파워</v>
          </cell>
          <cell r="C1824" t="str">
            <v>KOSPI</v>
          </cell>
          <cell r="D1824" t="str">
            <v>기계</v>
          </cell>
          <cell r="E1824">
            <v>18350</v>
          </cell>
          <cell r="F1824">
            <v>-500</v>
          </cell>
          <cell r="G1824">
            <v>-2.65</v>
          </cell>
          <cell r="H1824">
            <v>202615341800</v>
          </cell>
        </row>
        <row r="1825">
          <cell r="B1825" t="str">
            <v>디티알오토모티브</v>
          </cell>
          <cell r="C1825" t="str">
            <v>KOSPI</v>
          </cell>
          <cell r="D1825" t="str">
            <v>전기전자</v>
          </cell>
          <cell r="E1825">
            <v>31200</v>
          </cell>
          <cell r="F1825">
            <v>100</v>
          </cell>
          <cell r="G1825">
            <v>0.32</v>
          </cell>
          <cell r="H1825">
            <v>311812956000</v>
          </cell>
        </row>
        <row r="1826">
          <cell r="B1826" t="str">
            <v>디피씨</v>
          </cell>
          <cell r="C1826" t="str">
            <v>KOSPI</v>
          </cell>
          <cell r="D1826" t="str">
            <v>전기전자</v>
          </cell>
          <cell r="E1826">
            <v>12850</v>
          </cell>
          <cell r="F1826">
            <v>150</v>
          </cell>
          <cell r="G1826">
            <v>1.18</v>
          </cell>
          <cell r="H1826">
            <v>535564548750</v>
          </cell>
        </row>
        <row r="1827">
          <cell r="B1827" t="str">
            <v>락앤락</v>
          </cell>
          <cell r="C1827" t="str">
            <v>KOSPI</v>
          </cell>
          <cell r="D1827" t="str">
            <v>화학</v>
          </cell>
          <cell r="E1827">
            <v>15000</v>
          </cell>
          <cell r="F1827">
            <v>250</v>
          </cell>
          <cell r="G1827">
            <v>1.69</v>
          </cell>
          <cell r="H1827">
            <v>795114570000</v>
          </cell>
        </row>
        <row r="1828">
          <cell r="B1828" t="str">
            <v>롯데관광개발</v>
          </cell>
          <cell r="C1828" t="str">
            <v>KOSPI</v>
          </cell>
          <cell r="D1828" t="str">
            <v>서비스업</v>
          </cell>
          <cell r="E1828">
            <v>19500</v>
          </cell>
          <cell r="F1828">
            <v>800</v>
          </cell>
          <cell r="G1828">
            <v>4.28</v>
          </cell>
          <cell r="H1828">
            <v>1350875409000</v>
          </cell>
        </row>
        <row r="1829">
          <cell r="B1829" t="str">
            <v>롯데리츠</v>
          </cell>
          <cell r="C1829" t="str">
            <v>KOSPI</v>
          </cell>
          <cell r="D1829" t="str">
            <v>서비스업</v>
          </cell>
          <cell r="E1829">
            <v>5220</v>
          </cell>
          <cell r="F1829">
            <v>10</v>
          </cell>
          <cell r="G1829">
            <v>0.19</v>
          </cell>
          <cell r="H1829">
            <v>1268297574480</v>
          </cell>
        </row>
        <row r="1830">
          <cell r="B1830" t="str">
            <v>롯데손해보험</v>
          </cell>
          <cell r="C1830" t="str">
            <v>KOSPI</v>
          </cell>
          <cell r="D1830" t="str">
            <v>보험</v>
          </cell>
          <cell r="E1830">
            <v>1835</v>
          </cell>
          <cell r="F1830">
            <v>-10</v>
          </cell>
          <cell r="G1830">
            <v>-0.54</v>
          </cell>
          <cell r="H1830">
            <v>569467147200</v>
          </cell>
        </row>
        <row r="1831">
          <cell r="B1831" t="str">
            <v>롯데쇼핑</v>
          </cell>
          <cell r="C1831" t="str">
            <v>KOSPI</v>
          </cell>
          <cell r="D1831" t="str">
            <v>유통업</v>
          </cell>
          <cell r="E1831">
            <v>125500</v>
          </cell>
          <cell r="F1831">
            <v>-500</v>
          </cell>
          <cell r="G1831">
            <v>-0.4</v>
          </cell>
          <cell r="H1831">
            <v>3550238752500</v>
          </cell>
        </row>
        <row r="1832">
          <cell r="B1832" t="str">
            <v>롯데정밀화학</v>
          </cell>
          <cell r="C1832" t="str">
            <v>KOSPI</v>
          </cell>
          <cell r="D1832" t="str">
            <v>화학</v>
          </cell>
          <cell r="E1832">
            <v>57800</v>
          </cell>
          <cell r="F1832">
            <v>-900</v>
          </cell>
          <cell r="G1832">
            <v>-1.53</v>
          </cell>
          <cell r="H1832">
            <v>1491240000000</v>
          </cell>
        </row>
        <row r="1833">
          <cell r="B1833" t="str">
            <v>롯데정보통신</v>
          </cell>
          <cell r="C1833" t="str">
            <v>KOSPI</v>
          </cell>
          <cell r="D1833" t="str">
            <v>서비스업</v>
          </cell>
          <cell r="E1833">
            <v>38100</v>
          </cell>
          <cell r="F1833">
            <v>0</v>
          </cell>
          <cell r="G1833">
            <v>0</v>
          </cell>
          <cell r="H1833">
            <v>586600211100</v>
          </cell>
        </row>
        <row r="1834">
          <cell r="B1834" t="str">
            <v>롯데제과</v>
          </cell>
          <cell r="C1834" t="str">
            <v>KOSPI</v>
          </cell>
          <cell r="D1834" t="str">
            <v>음식료품</v>
          </cell>
          <cell r="E1834">
            <v>134500</v>
          </cell>
          <cell r="F1834">
            <v>1500</v>
          </cell>
          <cell r="G1834">
            <v>1.1299999999999999</v>
          </cell>
          <cell r="H1834">
            <v>863048436500</v>
          </cell>
        </row>
        <row r="1835">
          <cell r="B1835" t="str">
            <v>롯데지주</v>
          </cell>
          <cell r="C1835" t="str">
            <v>KOSPI</v>
          </cell>
          <cell r="D1835" t="str">
            <v>기타금융</v>
          </cell>
          <cell r="E1835">
            <v>33600</v>
          </cell>
          <cell r="F1835">
            <v>-400</v>
          </cell>
          <cell r="G1835">
            <v>-1.18</v>
          </cell>
          <cell r="H1835">
            <v>3524950363200</v>
          </cell>
        </row>
        <row r="1836">
          <cell r="B1836" t="str">
            <v>롯데지주우</v>
          </cell>
          <cell r="C1836" t="str">
            <v>KOSPI</v>
          </cell>
          <cell r="D1836" t="str">
            <v>기타금융</v>
          </cell>
          <cell r="E1836">
            <v>59300</v>
          </cell>
          <cell r="F1836">
            <v>300</v>
          </cell>
          <cell r="G1836">
            <v>0.51</v>
          </cell>
          <cell r="H1836">
            <v>58566043900</v>
          </cell>
        </row>
        <row r="1837">
          <cell r="B1837" t="str">
            <v>롯데칠성</v>
          </cell>
          <cell r="C1837" t="str">
            <v>KOSPI</v>
          </cell>
          <cell r="D1837" t="str">
            <v>음식료품</v>
          </cell>
          <cell r="E1837">
            <v>134000</v>
          </cell>
          <cell r="F1837">
            <v>-2500</v>
          </cell>
          <cell r="G1837">
            <v>-1.83</v>
          </cell>
          <cell r="H1837">
            <v>1202666482000</v>
          </cell>
        </row>
        <row r="1838">
          <cell r="B1838" t="str">
            <v>롯데칠성우</v>
          </cell>
          <cell r="C1838" t="str">
            <v>KOSPI</v>
          </cell>
          <cell r="D1838" t="str">
            <v>음식료품</v>
          </cell>
          <cell r="E1838">
            <v>64500</v>
          </cell>
          <cell r="F1838">
            <v>-400</v>
          </cell>
          <cell r="G1838">
            <v>-0.62</v>
          </cell>
          <cell r="H1838">
            <v>50007495000</v>
          </cell>
        </row>
        <row r="1839">
          <cell r="B1839" t="str">
            <v>롯데케미칼</v>
          </cell>
          <cell r="C1839" t="str">
            <v>KOSPI</v>
          </cell>
          <cell r="D1839" t="str">
            <v>화학</v>
          </cell>
          <cell r="E1839">
            <v>301500</v>
          </cell>
          <cell r="F1839">
            <v>500</v>
          </cell>
          <cell r="G1839">
            <v>0.17</v>
          </cell>
          <cell r="H1839">
            <v>10334038828500</v>
          </cell>
        </row>
        <row r="1840">
          <cell r="B1840" t="str">
            <v>롯데푸드</v>
          </cell>
          <cell r="C1840" t="str">
            <v>KOSPI</v>
          </cell>
          <cell r="D1840" t="str">
            <v>음식료품</v>
          </cell>
          <cell r="E1840">
            <v>384000</v>
          </cell>
          <cell r="F1840">
            <v>5500</v>
          </cell>
          <cell r="G1840">
            <v>1.45</v>
          </cell>
          <cell r="H1840">
            <v>434638080000</v>
          </cell>
        </row>
        <row r="1841">
          <cell r="B1841" t="str">
            <v>롯데하이마트</v>
          </cell>
          <cell r="C1841" t="str">
            <v>KOSPI</v>
          </cell>
          <cell r="D1841" t="str">
            <v>유통업</v>
          </cell>
          <cell r="E1841">
            <v>40900</v>
          </cell>
          <cell r="F1841">
            <v>-1000</v>
          </cell>
          <cell r="G1841">
            <v>-2.39</v>
          </cell>
          <cell r="H1841">
            <v>965555420800</v>
          </cell>
        </row>
        <row r="1842">
          <cell r="B1842" t="str">
            <v>마니커</v>
          </cell>
          <cell r="C1842" t="str">
            <v>KOSPI</v>
          </cell>
          <cell r="D1842" t="str">
            <v>음식료품</v>
          </cell>
          <cell r="E1842">
            <v>712</v>
          </cell>
          <cell r="F1842">
            <v>-1</v>
          </cell>
          <cell r="G1842">
            <v>-0.14000000000000001</v>
          </cell>
          <cell r="H1842">
            <v>141312486928</v>
          </cell>
        </row>
        <row r="1843">
          <cell r="B1843" t="str">
            <v>만도</v>
          </cell>
          <cell r="C1843" t="str">
            <v>KOSPI</v>
          </cell>
          <cell r="D1843" t="str">
            <v>운수장비</v>
          </cell>
          <cell r="E1843">
            <v>66200</v>
          </cell>
          <cell r="F1843">
            <v>400</v>
          </cell>
          <cell r="G1843">
            <v>0.61</v>
          </cell>
          <cell r="H1843">
            <v>3108561344000</v>
          </cell>
        </row>
        <row r="1844">
          <cell r="B1844" t="str">
            <v>만호제강</v>
          </cell>
          <cell r="C1844" t="str">
            <v>KOSPI</v>
          </cell>
          <cell r="D1844" t="str">
            <v>철강금속</v>
          </cell>
          <cell r="E1844">
            <v>19800</v>
          </cell>
          <cell r="F1844">
            <v>-450</v>
          </cell>
          <cell r="G1844">
            <v>-2.2200000000000002</v>
          </cell>
          <cell r="H1844">
            <v>82170000000</v>
          </cell>
        </row>
        <row r="1845">
          <cell r="B1845" t="str">
            <v>맥쿼리인프라</v>
          </cell>
          <cell r="C1845" t="str">
            <v>KOSPI</v>
          </cell>
          <cell r="D1845" t="str">
            <v>기타금융</v>
          </cell>
          <cell r="E1845">
            <v>11800</v>
          </cell>
          <cell r="F1845">
            <v>150</v>
          </cell>
          <cell r="G1845">
            <v>1.29</v>
          </cell>
          <cell r="H1845">
            <v>4391871323000</v>
          </cell>
        </row>
        <row r="1846">
          <cell r="B1846" t="str">
            <v>맵스리얼티1</v>
          </cell>
          <cell r="C1846" t="str">
            <v>KOSPI</v>
          </cell>
          <cell r="D1846" t="str">
            <v>기타금융</v>
          </cell>
          <cell r="E1846">
            <v>4470</v>
          </cell>
          <cell r="F1846">
            <v>10</v>
          </cell>
          <cell r="G1846">
            <v>0.22</v>
          </cell>
          <cell r="H1846">
            <v>414969459570</v>
          </cell>
        </row>
        <row r="1847">
          <cell r="B1847" t="str">
            <v>메리츠금융지주</v>
          </cell>
          <cell r="C1847" t="str">
            <v>KOSPI</v>
          </cell>
          <cell r="D1847" t="str">
            <v>기타금융</v>
          </cell>
          <cell r="E1847">
            <v>16550</v>
          </cell>
          <cell r="F1847">
            <v>-650</v>
          </cell>
          <cell r="G1847">
            <v>-3.78</v>
          </cell>
          <cell r="H1847">
            <v>2217886915700</v>
          </cell>
        </row>
        <row r="1848">
          <cell r="B1848" t="str">
            <v>메리츠증권</v>
          </cell>
          <cell r="C1848" t="str">
            <v>KOSPI</v>
          </cell>
          <cell r="D1848" t="str">
            <v>증권</v>
          </cell>
          <cell r="E1848">
            <v>4580</v>
          </cell>
          <cell r="F1848">
            <v>-30</v>
          </cell>
          <cell r="G1848">
            <v>-0.65</v>
          </cell>
          <cell r="H1848">
            <v>3095904709660</v>
          </cell>
        </row>
        <row r="1849">
          <cell r="B1849" t="str">
            <v>메리츠화재</v>
          </cell>
          <cell r="C1849" t="str">
            <v>KOSPI</v>
          </cell>
          <cell r="D1849" t="str">
            <v>보험</v>
          </cell>
          <cell r="E1849">
            <v>19400</v>
          </cell>
          <cell r="F1849">
            <v>50</v>
          </cell>
          <cell r="G1849">
            <v>0.26</v>
          </cell>
          <cell r="H1849">
            <v>2340125000000</v>
          </cell>
        </row>
        <row r="1850">
          <cell r="B1850" t="str">
            <v>메타랩스</v>
          </cell>
          <cell r="C1850" t="str">
            <v>KOSPI</v>
          </cell>
          <cell r="D1850" t="str">
            <v>섬유의복</v>
          </cell>
          <cell r="E1850">
            <v>1195</v>
          </cell>
          <cell r="F1850">
            <v>20</v>
          </cell>
          <cell r="G1850">
            <v>1.7</v>
          </cell>
          <cell r="H1850">
            <v>76109474715</v>
          </cell>
        </row>
        <row r="1851">
          <cell r="B1851" t="str">
            <v>명문제약</v>
          </cell>
          <cell r="C1851" t="str">
            <v>KOSPI</v>
          </cell>
          <cell r="D1851" t="str">
            <v>의약품</v>
          </cell>
          <cell r="E1851">
            <v>5170</v>
          </cell>
          <cell r="F1851">
            <v>-30</v>
          </cell>
          <cell r="G1851">
            <v>-0.57999999999999996</v>
          </cell>
          <cell r="H1851">
            <v>175539357180</v>
          </cell>
        </row>
        <row r="1852">
          <cell r="B1852" t="str">
            <v>명신산업</v>
          </cell>
          <cell r="C1852" t="str">
            <v>KOSPI</v>
          </cell>
          <cell r="D1852" t="str">
            <v>운수장비</v>
          </cell>
          <cell r="E1852">
            <v>25650</v>
          </cell>
          <cell r="F1852">
            <v>150</v>
          </cell>
          <cell r="G1852">
            <v>0.59</v>
          </cell>
          <cell r="H1852">
            <v>1045984428000</v>
          </cell>
        </row>
        <row r="1853">
          <cell r="B1853" t="str">
            <v>모나리자</v>
          </cell>
          <cell r="C1853" t="str">
            <v>KOSPI</v>
          </cell>
          <cell r="D1853" t="str">
            <v>종이목재</v>
          </cell>
          <cell r="E1853">
            <v>5250</v>
          </cell>
          <cell r="F1853">
            <v>20</v>
          </cell>
          <cell r="G1853">
            <v>0.38</v>
          </cell>
          <cell r="H1853">
            <v>191999088750</v>
          </cell>
        </row>
        <row r="1854">
          <cell r="B1854" t="str">
            <v>모나미</v>
          </cell>
          <cell r="C1854" t="str">
            <v>KOSPI</v>
          </cell>
          <cell r="D1854" t="str">
            <v>유통업</v>
          </cell>
          <cell r="E1854">
            <v>5640</v>
          </cell>
          <cell r="F1854">
            <v>410</v>
          </cell>
          <cell r="G1854">
            <v>7.84</v>
          </cell>
          <cell r="H1854">
            <v>106580811480</v>
          </cell>
        </row>
        <row r="1855">
          <cell r="B1855" t="str">
            <v>모두투어리츠</v>
          </cell>
          <cell r="C1855" t="str">
            <v>KOSPI</v>
          </cell>
          <cell r="D1855" t="str">
            <v>서비스업</v>
          </cell>
          <cell r="E1855">
            <v>3430</v>
          </cell>
          <cell r="F1855">
            <v>30</v>
          </cell>
          <cell r="G1855">
            <v>0.88</v>
          </cell>
          <cell r="H1855">
            <v>26845975450</v>
          </cell>
        </row>
        <row r="1856">
          <cell r="B1856" t="str">
            <v>모토닉</v>
          </cell>
          <cell r="C1856" t="str">
            <v>KOSPI</v>
          </cell>
          <cell r="D1856" t="str">
            <v>운수장비</v>
          </cell>
          <cell r="E1856">
            <v>12850</v>
          </cell>
          <cell r="F1856">
            <v>50</v>
          </cell>
          <cell r="G1856">
            <v>0.39</v>
          </cell>
          <cell r="H1856">
            <v>424050000000</v>
          </cell>
        </row>
        <row r="1857">
          <cell r="B1857" t="str">
            <v>무림P&amp;P</v>
          </cell>
          <cell r="C1857" t="str">
            <v>KOSPI</v>
          </cell>
          <cell r="D1857" t="str">
            <v>종이목재</v>
          </cell>
          <cell r="E1857">
            <v>4795</v>
          </cell>
          <cell r="F1857">
            <v>-160</v>
          </cell>
          <cell r="G1857">
            <v>-3.23</v>
          </cell>
          <cell r="H1857">
            <v>299056113580</v>
          </cell>
        </row>
        <row r="1858">
          <cell r="B1858" t="str">
            <v>무림페이퍼</v>
          </cell>
          <cell r="C1858" t="str">
            <v>KOSPI</v>
          </cell>
          <cell r="D1858" t="str">
            <v>종이목재</v>
          </cell>
          <cell r="E1858">
            <v>2870</v>
          </cell>
          <cell r="F1858">
            <v>-40</v>
          </cell>
          <cell r="G1858">
            <v>-1.37</v>
          </cell>
          <cell r="H1858">
            <v>119418719700</v>
          </cell>
        </row>
        <row r="1859">
          <cell r="B1859" t="str">
            <v>무학</v>
          </cell>
          <cell r="C1859" t="str">
            <v>KOSPI</v>
          </cell>
          <cell r="D1859" t="str">
            <v>음식료품</v>
          </cell>
          <cell r="E1859">
            <v>7030</v>
          </cell>
          <cell r="F1859">
            <v>150</v>
          </cell>
          <cell r="G1859">
            <v>2.1800000000000002</v>
          </cell>
          <cell r="H1859">
            <v>200355000000</v>
          </cell>
        </row>
        <row r="1860">
          <cell r="B1860" t="str">
            <v>문배철강</v>
          </cell>
          <cell r="C1860" t="str">
            <v>KOSPI</v>
          </cell>
          <cell r="D1860" t="str">
            <v>철강금속</v>
          </cell>
          <cell r="E1860">
            <v>3930</v>
          </cell>
          <cell r="F1860">
            <v>-80</v>
          </cell>
          <cell r="G1860">
            <v>-2</v>
          </cell>
          <cell r="H1860">
            <v>80578774650</v>
          </cell>
        </row>
        <row r="1861">
          <cell r="B1861" t="str">
            <v>미래산업</v>
          </cell>
          <cell r="C1861" t="str">
            <v>KOSPI</v>
          </cell>
          <cell r="D1861" t="str">
            <v>의료정밀</v>
          </cell>
          <cell r="E1861">
            <v>3280</v>
          </cell>
          <cell r="F1861">
            <v>45</v>
          </cell>
          <cell r="G1861">
            <v>1.39</v>
          </cell>
          <cell r="H1861">
            <v>61214407120</v>
          </cell>
        </row>
        <row r="1862">
          <cell r="B1862" t="str">
            <v>미래아이앤지</v>
          </cell>
          <cell r="C1862" t="str">
            <v>KOSPI</v>
          </cell>
          <cell r="D1862" t="str">
            <v>서비스업</v>
          </cell>
          <cell r="E1862">
            <v>529</v>
          </cell>
          <cell r="F1862">
            <v>10</v>
          </cell>
          <cell r="G1862">
            <v>1.93</v>
          </cell>
          <cell r="H1862">
            <v>68497114292</v>
          </cell>
        </row>
        <row r="1863">
          <cell r="B1863" t="str">
            <v>미래에셋대우</v>
          </cell>
          <cell r="C1863" t="str">
            <v>KOSPI</v>
          </cell>
          <cell r="D1863" t="str">
            <v>증권</v>
          </cell>
          <cell r="E1863">
            <v>9680</v>
          </cell>
          <cell r="F1863">
            <v>-180</v>
          </cell>
          <cell r="G1863">
            <v>-1.83</v>
          </cell>
          <cell r="H1863">
            <v>6149862829440</v>
          </cell>
        </row>
        <row r="1864">
          <cell r="B1864" t="str">
            <v>미래에셋대우2우B</v>
          </cell>
          <cell r="C1864" t="str">
            <v>KOSPI</v>
          </cell>
          <cell r="D1864" t="str">
            <v>증권</v>
          </cell>
          <cell r="E1864">
            <v>4470</v>
          </cell>
          <cell r="F1864">
            <v>20</v>
          </cell>
          <cell r="G1864">
            <v>0.45</v>
          </cell>
          <cell r="H1864">
            <v>625800000000</v>
          </cell>
        </row>
        <row r="1865">
          <cell r="B1865" t="str">
            <v>미래에셋대우우</v>
          </cell>
          <cell r="C1865" t="str">
            <v>KOSPI</v>
          </cell>
          <cell r="D1865" t="str">
            <v>증권</v>
          </cell>
          <cell r="E1865">
            <v>4970</v>
          </cell>
          <cell r="F1865">
            <v>20</v>
          </cell>
          <cell r="G1865">
            <v>0.4</v>
          </cell>
          <cell r="H1865">
            <v>69956477500</v>
          </cell>
        </row>
        <row r="1866">
          <cell r="B1866" t="str">
            <v>미래에셋맵스리츠</v>
          </cell>
          <cell r="C1866" t="str">
            <v>KOSPI</v>
          </cell>
          <cell r="D1866" t="str">
            <v>서비스업</v>
          </cell>
          <cell r="E1866">
            <v>4900</v>
          </cell>
          <cell r="F1866">
            <v>-10</v>
          </cell>
          <cell r="G1866">
            <v>-0.2</v>
          </cell>
          <cell r="H1866">
            <v>98490000000</v>
          </cell>
        </row>
        <row r="1867">
          <cell r="B1867" t="str">
            <v>미래에셋생명</v>
          </cell>
          <cell r="C1867" t="str">
            <v>KOSPI</v>
          </cell>
          <cell r="D1867" t="str">
            <v>보험</v>
          </cell>
          <cell r="E1867">
            <v>4110</v>
          </cell>
          <cell r="F1867">
            <v>-90</v>
          </cell>
          <cell r="G1867">
            <v>-2.14</v>
          </cell>
          <cell r="H1867">
            <v>727536536790</v>
          </cell>
        </row>
        <row r="1868">
          <cell r="B1868" t="str">
            <v>미원상사</v>
          </cell>
          <cell r="C1868" t="str">
            <v>KOSPI</v>
          </cell>
          <cell r="D1868" t="str">
            <v>화학</v>
          </cell>
          <cell r="E1868">
            <v>203000</v>
          </cell>
          <cell r="F1868">
            <v>14500</v>
          </cell>
          <cell r="G1868">
            <v>7.69</v>
          </cell>
          <cell r="H1868">
            <v>1008910000000</v>
          </cell>
        </row>
        <row r="1869">
          <cell r="B1869" t="str">
            <v>미원에스씨</v>
          </cell>
          <cell r="C1869" t="str">
            <v>KOSPI</v>
          </cell>
          <cell r="D1869" t="str">
            <v>화학</v>
          </cell>
          <cell r="E1869">
            <v>181500</v>
          </cell>
          <cell r="F1869">
            <v>12500</v>
          </cell>
          <cell r="G1869">
            <v>7.4</v>
          </cell>
          <cell r="H1869">
            <v>925650000000</v>
          </cell>
        </row>
        <row r="1870">
          <cell r="B1870" t="str">
            <v>미원홀딩스</v>
          </cell>
          <cell r="C1870" t="str">
            <v>KOSPI</v>
          </cell>
          <cell r="D1870" t="str">
            <v>기타금융</v>
          </cell>
          <cell r="E1870">
            <v>120500</v>
          </cell>
          <cell r="F1870">
            <v>8500</v>
          </cell>
          <cell r="G1870">
            <v>7.59</v>
          </cell>
          <cell r="H1870">
            <v>279560000000</v>
          </cell>
        </row>
        <row r="1871">
          <cell r="B1871" t="str">
            <v>미원화학</v>
          </cell>
          <cell r="C1871" t="str">
            <v>KOSPI</v>
          </cell>
          <cell r="D1871" t="str">
            <v>화학</v>
          </cell>
          <cell r="E1871">
            <v>91000</v>
          </cell>
          <cell r="F1871">
            <v>3000</v>
          </cell>
          <cell r="G1871">
            <v>3.41</v>
          </cell>
          <cell r="H1871">
            <v>200133388000</v>
          </cell>
        </row>
        <row r="1872">
          <cell r="B1872" t="str">
            <v>미창석유</v>
          </cell>
          <cell r="C1872" t="str">
            <v>KOSPI</v>
          </cell>
          <cell r="D1872" t="str">
            <v>화학</v>
          </cell>
          <cell r="E1872">
            <v>75000</v>
          </cell>
          <cell r="F1872">
            <v>600</v>
          </cell>
          <cell r="G1872">
            <v>0.81</v>
          </cell>
          <cell r="H1872">
            <v>130475400000</v>
          </cell>
        </row>
        <row r="1873">
          <cell r="B1873" t="str">
            <v>바다로19호</v>
          </cell>
          <cell r="C1873" t="str">
            <v>KOSPI</v>
          </cell>
          <cell r="D1873" t="str">
            <v>서비스업</v>
          </cell>
          <cell r="E1873">
            <v>2575</v>
          </cell>
          <cell r="F1873">
            <v>15</v>
          </cell>
          <cell r="G1873">
            <v>0.59</v>
          </cell>
          <cell r="H1873">
            <v>39140010300</v>
          </cell>
        </row>
        <row r="1874">
          <cell r="B1874" t="str">
            <v>방림</v>
          </cell>
          <cell r="C1874" t="str">
            <v>KOSPI</v>
          </cell>
          <cell r="D1874" t="str">
            <v>섬유의복</v>
          </cell>
          <cell r="E1874">
            <v>2305</v>
          </cell>
          <cell r="F1874">
            <v>5</v>
          </cell>
          <cell r="G1874">
            <v>0.22</v>
          </cell>
          <cell r="H1874">
            <v>97533977450</v>
          </cell>
        </row>
        <row r="1875">
          <cell r="B1875" t="str">
            <v>백광산업</v>
          </cell>
          <cell r="C1875" t="str">
            <v>KOSPI</v>
          </cell>
          <cell r="D1875" t="str">
            <v>화학</v>
          </cell>
          <cell r="E1875">
            <v>4725</v>
          </cell>
          <cell r="F1875">
            <v>170</v>
          </cell>
          <cell r="G1875">
            <v>3.73</v>
          </cell>
          <cell r="H1875">
            <v>212239473075</v>
          </cell>
        </row>
        <row r="1876">
          <cell r="B1876" t="str">
            <v>백산</v>
          </cell>
          <cell r="C1876" t="str">
            <v>KOSPI</v>
          </cell>
          <cell r="D1876" t="str">
            <v>화학</v>
          </cell>
          <cell r="E1876">
            <v>10050</v>
          </cell>
          <cell r="F1876">
            <v>150</v>
          </cell>
          <cell r="G1876">
            <v>1.52</v>
          </cell>
          <cell r="H1876">
            <v>243210000000</v>
          </cell>
        </row>
        <row r="1877">
          <cell r="B1877" t="str">
            <v>범양건영</v>
          </cell>
          <cell r="C1877" t="str">
            <v>KOSPI</v>
          </cell>
          <cell r="D1877" t="str">
            <v>건설업</v>
          </cell>
          <cell r="E1877">
            <v>4085</v>
          </cell>
          <cell r="F1877">
            <v>-85</v>
          </cell>
          <cell r="G1877">
            <v>-2.04</v>
          </cell>
          <cell r="H1877">
            <v>101438646470</v>
          </cell>
        </row>
        <row r="1878">
          <cell r="B1878" t="str">
            <v>베트남개발1</v>
          </cell>
          <cell r="C1878" t="str">
            <v>KOSPI</v>
          </cell>
          <cell r="D1878" t="str">
            <v>기타금융</v>
          </cell>
          <cell r="E1878">
            <v>230</v>
          </cell>
          <cell r="F1878">
            <v>0</v>
          </cell>
          <cell r="G1878">
            <v>0</v>
          </cell>
          <cell r="H1878">
            <v>31666448530</v>
          </cell>
        </row>
        <row r="1879">
          <cell r="B1879" t="str">
            <v>벽산</v>
          </cell>
          <cell r="C1879" t="str">
            <v>KOSPI</v>
          </cell>
          <cell r="D1879" t="str">
            <v>비금속광물</v>
          </cell>
          <cell r="E1879">
            <v>2760</v>
          </cell>
          <cell r="F1879">
            <v>-110</v>
          </cell>
          <cell r="G1879">
            <v>-3.83</v>
          </cell>
          <cell r="H1879">
            <v>189225600000</v>
          </cell>
        </row>
        <row r="1880">
          <cell r="B1880" t="str">
            <v>보락</v>
          </cell>
          <cell r="C1880" t="str">
            <v>KOSPI</v>
          </cell>
          <cell r="D1880" t="str">
            <v>화학</v>
          </cell>
          <cell r="E1880">
            <v>2235</v>
          </cell>
          <cell r="F1880">
            <v>25</v>
          </cell>
          <cell r="G1880">
            <v>1.1299999999999999</v>
          </cell>
          <cell r="H1880">
            <v>133876500000</v>
          </cell>
        </row>
        <row r="1881">
          <cell r="B1881" t="str">
            <v>보령제약</v>
          </cell>
          <cell r="C1881" t="str">
            <v>KOSPI</v>
          </cell>
          <cell r="D1881" t="str">
            <v>의약품</v>
          </cell>
          <cell r="E1881">
            <v>20950</v>
          </cell>
          <cell r="F1881">
            <v>150</v>
          </cell>
          <cell r="G1881">
            <v>0.72</v>
          </cell>
          <cell r="H1881">
            <v>1091914000000</v>
          </cell>
        </row>
        <row r="1882">
          <cell r="B1882" t="str">
            <v>보해양조</v>
          </cell>
          <cell r="C1882" t="str">
            <v>KOSPI</v>
          </cell>
          <cell r="D1882" t="str">
            <v>음식료품</v>
          </cell>
          <cell r="E1882">
            <v>1080</v>
          </cell>
          <cell r="F1882">
            <v>-50</v>
          </cell>
          <cell r="G1882">
            <v>-4.42</v>
          </cell>
          <cell r="H1882">
            <v>137645322840</v>
          </cell>
        </row>
        <row r="1883">
          <cell r="B1883" t="str">
            <v>부광약품</v>
          </cell>
          <cell r="C1883" t="str">
            <v>KOSPI</v>
          </cell>
          <cell r="D1883" t="str">
            <v>의약품</v>
          </cell>
          <cell r="E1883">
            <v>23350</v>
          </cell>
          <cell r="F1883">
            <v>-250</v>
          </cell>
          <cell r="G1883">
            <v>-1.06</v>
          </cell>
          <cell r="H1883">
            <v>1513966786300</v>
          </cell>
        </row>
        <row r="1884">
          <cell r="B1884" t="str">
            <v>부국증권</v>
          </cell>
          <cell r="C1884" t="str">
            <v>KOSPI</v>
          </cell>
          <cell r="D1884" t="str">
            <v>증권</v>
          </cell>
          <cell r="E1884">
            <v>22850</v>
          </cell>
          <cell r="F1884">
            <v>100</v>
          </cell>
          <cell r="G1884">
            <v>0.44</v>
          </cell>
          <cell r="H1884">
            <v>236951895100</v>
          </cell>
        </row>
        <row r="1885">
          <cell r="B1885" t="str">
            <v>부국증권우</v>
          </cell>
          <cell r="C1885" t="str">
            <v>KOSPI</v>
          </cell>
          <cell r="D1885" t="str">
            <v>증권</v>
          </cell>
          <cell r="E1885">
            <v>20150</v>
          </cell>
          <cell r="F1885">
            <v>-50</v>
          </cell>
          <cell r="G1885">
            <v>-0.25</v>
          </cell>
          <cell r="H1885">
            <v>60450000000</v>
          </cell>
        </row>
        <row r="1886">
          <cell r="B1886" t="str">
            <v>부국철강</v>
          </cell>
          <cell r="C1886" t="str">
            <v>KOSPI</v>
          </cell>
          <cell r="D1886" t="str">
            <v>철강금속</v>
          </cell>
          <cell r="E1886">
            <v>4130</v>
          </cell>
          <cell r="F1886">
            <v>-40</v>
          </cell>
          <cell r="G1886">
            <v>-0.96</v>
          </cell>
          <cell r="H1886">
            <v>82600000000</v>
          </cell>
        </row>
        <row r="1887">
          <cell r="B1887" t="str">
            <v>부산가스</v>
          </cell>
          <cell r="C1887" t="str">
            <v>KOSPI</v>
          </cell>
          <cell r="D1887" t="str">
            <v>전기가스업</v>
          </cell>
          <cell r="E1887">
            <v>57400</v>
          </cell>
          <cell r="F1887">
            <v>-100</v>
          </cell>
          <cell r="G1887">
            <v>-0.17</v>
          </cell>
          <cell r="H1887">
            <v>631400000000</v>
          </cell>
        </row>
        <row r="1888">
          <cell r="B1888" t="str">
            <v>부산산업</v>
          </cell>
          <cell r="C1888" t="str">
            <v>KOSPI</v>
          </cell>
          <cell r="D1888" t="str">
            <v>비금속광물</v>
          </cell>
          <cell r="E1888">
            <v>131000</v>
          </cell>
          <cell r="F1888">
            <v>1500</v>
          </cell>
          <cell r="G1888">
            <v>1.1599999999999999</v>
          </cell>
          <cell r="H1888">
            <v>138336000000</v>
          </cell>
        </row>
        <row r="1889">
          <cell r="B1889" t="str">
            <v>부산주공</v>
          </cell>
          <cell r="C1889" t="str">
            <v>KOSPI</v>
          </cell>
          <cell r="D1889" t="str">
            <v>운수장비</v>
          </cell>
          <cell r="E1889">
            <v>676</v>
          </cell>
          <cell r="F1889">
            <v>-4</v>
          </cell>
          <cell r="G1889">
            <v>-0.59</v>
          </cell>
          <cell r="H1889">
            <v>38430273492</v>
          </cell>
        </row>
        <row r="1890">
          <cell r="B1890" t="str">
            <v>비비안</v>
          </cell>
          <cell r="C1890" t="str">
            <v>KOSPI</v>
          </cell>
          <cell r="D1890" t="str">
            <v>섬유의복</v>
          </cell>
          <cell r="E1890">
            <v>3480</v>
          </cell>
          <cell r="F1890">
            <v>-15</v>
          </cell>
          <cell r="G1890">
            <v>-0.43</v>
          </cell>
          <cell r="H1890">
            <v>93040897200</v>
          </cell>
        </row>
        <row r="1891">
          <cell r="B1891" t="str">
            <v>비상교육</v>
          </cell>
          <cell r="C1891" t="str">
            <v>KOSPI</v>
          </cell>
          <cell r="D1891" t="str">
            <v>서비스업</v>
          </cell>
          <cell r="E1891">
            <v>7030</v>
          </cell>
          <cell r="F1891">
            <v>120</v>
          </cell>
          <cell r="G1891">
            <v>1.74</v>
          </cell>
          <cell r="H1891">
            <v>91367089230</v>
          </cell>
        </row>
        <row r="1892">
          <cell r="B1892" t="str">
            <v>비케이탑스</v>
          </cell>
          <cell r="C1892" t="str">
            <v>KOSPI</v>
          </cell>
          <cell r="D1892" t="str">
            <v>서비스업</v>
          </cell>
          <cell r="E1892">
            <v>12550</v>
          </cell>
          <cell r="F1892">
            <v>-100</v>
          </cell>
          <cell r="G1892">
            <v>-0.79</v>
          </cell>
          <cell r="H1892">
            <v>164754504950</v>
          </cell>
        </row>
        <row r="1893">
          <cell r="B1893" t="str">
            <v>빅히트</v>
          </cell>
          <cell r="C1893" t="str">
            <v>KOSPI</v>
          </cell>
          <cell r="D1893" t="str">
            <v>서비스업</v>
          </cell>
          <cell r="E1893">
            <v>239000</v>
          </cell>
          <cell r="F1893">
            <v>-4000</v>
          </cell>
          <cell r="G1893">
            <v>-1.65</v>
          </cell>
          <cell r="H1893">
            <v>8514078640000</v>
          </cell>
        </row>
        <row r="1894">
          <cell r="B1894" t="str">
            <v>빙그레</v>
          </cell>
          <cell r="C1894" t="str">
            <v>KOSPI</v>
          </cell>
          <cell r="D1894" t="str">
            <v>음식료품</v>
          </cell>
          <cell r="E1894">
            <v>59600</v>
          </cell>
          <cell r="F1894">
            <v>-300</v>
          </cell>
          <cell r="G1894">
            <v>-0.5</v>
          </cell>
          <cell r="H1894">
            <v>587133963600</v>
          </cell>
        </row>
        <row r="1895">
          <cell r="B1895" t="str">
            <v>사조대림</v>
          </cell>
          <cell r="C1895" t="str">
            <v>KOSPI</v>
          </cell>
          <cell r="D1895" t="str">
            <v>음식료품</v>
          </cell>
          <cell r="E1895">
            <v>18000</v>
          </cell>
          <cell r="F1895">
            <v>-150</v>
          </cell>
          <cell r="G1895">
            <v>-0.83</v>
          </cell>
          <cell r="H1895">
            <v>164960406000</v>
          </cell>
        </row>
        <row r="1896">
          <cell r="B1896" t="str">
            <v>사조동아원</v>
          </cell>
          <cell r="C1896" t="str">
            <v>KOSPI</v>
          </cell>
          <cell r="D1896" t="str">
            <v>음식료품</v>
          </cell>
          <cell r="E1896">
            <v>1320</v>
          </cell>
          <cell r="F1896">
            <v>-25</v>
          </cell>
          <cell r="G1896">
            <v>-1.86</v>
          </cell>
          <cell r="H1896">
            <v>186310872000</v>
          </cell>
        </row>
        <row r="1897">
          <cell r="B1897" t="str">
            <v>사조산업</v>
          </cell>
          <cell r="C1897" t="str">
            <v>KOSPI</v>
          </cell>
          <cell r="D1897" t="str">
            <v>농업, 임업 및 어업</v>
          </cell>
          <cell r="E1897">
            <v>49700</v>
          </cell>
          <cell r="F1897">
            <v>-150</v>
          </cell>
          <cell r="G1897">
            <v>-0.3</v>
          </cell>
          <cell r="H1897">
            <v>248500000000</v>
          </cell>
        </row>
        <row r="1898">
          <cell r="B1898" t="str">
            <v>사조씨푸드</v>
          </cell>
          <cell r="C1898" t="str">
            <v>KOSPI</v>
          </cell>
          <cell r="D1898" t="str">
            <v>음식료품</v>
          </cell>
          <cell r="E1898">
            <v>5800</v>
          </cell>
          <cell r="F1898">
            <v>-20</v>
          </cell>
          <cell r="G1898">
            <v>-0.34</v>
          </cell>
          <cell r="H1898">
            <v>99867549400</v>
          </cell>
        </row>
        <row r="1899">
          <cell r="B1899" t="str">
            <v>사조오양</v>
          </cell>
          <cell r="C1899" t="str">
            <v>KOSPI</v>
          </cell>
          <cell r="D1899" t="str">
            <v>음식료품</v>
          </cell>
          <cell r="E1899">
            <v>10650</v>
          </cell>
          <cell r="F1899">
            <v>-250</v>
          </cell>
          <cell r="G1899">
            <v>-2.29</v>
          </cell>
          <cell r="H1899">
            <v>100352170350</v>
          </cell>
        </row>
        <row r="1900">
          <cell r="B1900" t="str">
            <v>삼부토건</v>
          </cell>
          <cell r="C1900" t="str">
            <v>KOSPI</v>
          </cell>
          <cell r="D1900" t="str">
            <v>건설업</v>
          </cell>
          <cell r="E1900">
            <v>3050</v>
          </cell>
          <cell r="F1900">
            <v>-130</v>
          </cell>
          <cell r="G1900">
            <v>-4.09</v>
          </cell>
          <cell r="H1900">
            <v>419516422400</v>
          </cell>
        </row>
        <row r="1901">
          <cell r="B1901" t="str">
            <v>삼성SDI</v>
          </cell>
          <cell r="C1901" t="str">
            <v>KOSPI</v>
          </cell>
          <cell r="D1901" t="str">
            <v>전기전자</v>
          </cell>
          <cell r="E1901">
            <v>667000</v>
          </cell>
          <cell r="F1901">
            <v>7000</v>
          </cell>
          <cell r="G1901">
            <v>1.06</v>
          </cell>
          <cell r="H1901">
            <v>45865941510000</v>
          </cell>
        </row>
        <row r="1902">
          <cell r="B1902" t="str">
            <v>삼성SDI우</v>
          </cell>
          <cell r="C1902" t="str">
            <v>KOSPI</v>
          </cell>
          <cell r="D1902" t="str">
            <v>전기전자</v>
          </cell>
          <cell r="E1902">
            <v>457000</v>
          </cell>
          <cell r="F1902">
            <v>6000</v>
          </cell>
          <cell r="G1902">
            <v>1.33</v>
          </cell>
          <cell r="H1902">
            <v>739378472000</v>
          </cell>
        </row>
        <row r="1903">
          <cell r="B1903" t="str">
            <v>삼성공조</v>
          </cell>
          <cell r="C1903" t="str">
            <v>KOSPI</v>
          </cell>
          <cell r="D1903" t="str">
            <v>운수장비</v>
          </cell>
          <cell r="E1903">
            <v>9580</v>
          </cell>
          <cell r="F1903">
            <v>-220</v>
          </cell>
          <cell r="G1903">
            <v>-2.2400000000000002</v>
          </cell>
          <cell r="H1903">
            <v>77850088120</v>
          </cell>
        </row>
        <row r="1904">
          <cell r="B1904" t="str">
            <v>삼성물산</v>
          </cell>
          <cell r="C1904" t="str">
            <v>KOSPI</v>
          </cell>
          <cell r="D1904" t="str">
            <v>유통업</v>
          </cell>
          <cell r="E1904">
            <v>124500</v>
          </cell>
          <cell r="F1904">
            <v>0</v>
          </cell>
          <cell r="G1904">
            <v>0</v>
          </cell>
          <cell r="H1904">
            <v>23267441584500</v>
          </cell>
        </row>
        <row r="1905">
          <cell r="B1905" t="str">
            <v>삼성물산우B</v>
          </cell>
          <cell r="C1905" t="str">
            <v>KOSPI</v>
          </cell>
          <cell r="D1905" t="str">
            <v>유통업</v>
          </cell>
          <cell r="E1905">
            <v>118500</v>
          </cell>
          <cell r="F1905">
            <v>-1000</v>
          </cell>
          <cell r="G1905">
            <v>-0.84</v>
          </cell>
          <cell r="H1905">
            <v>192849862500</v>
          </cell>
        </row>
        <row r="1906">
          <cell r="B1906" t="str">
            <v>삼성바이오로직스</v>
          </cell>
          <cell r="C1906" t="str">
            <v>KOSPI</v>
          </cell>
          <cell r="D1906" t="str">
            <v>의약품</v>
          </cell>
          <cell r="E1906">
            <v>747000</v>
          </cell>
          <cell r="F1906">
            <v>-1000</v>
          </cell>
          <cell r="G1906">
            <v>-0.13</v>
          </cell>
          <cell r="H1906">
            <v>49425255000000</v>
          </cell>
        </row>
        <row r="1907">
          <cell r="B1907" t="str">
            <v>삼성생명</v>
          </cell>
          <cell r="C1907" t="str">
            <v>KOSPI</v>
          </cell>
          <cell r="D1907" t="str">
            <v>보험</v>
          </cell>
          <cell r="E1907">
            <v>77500</v>
          </cell>
          <cell r="F1907">
            <v>-600</v>
          </cell>
          <cell r="G1907">
            <v>-0.77</v>
          </cell>
          <cell r="H1907">
            <v>15500000000000</v>
          </cell>
        </row>
        <row r="1908">
          <cell r="B1908" t="str">
            <v>삼성에스디에스</v>
          </cell>
          <cell r="C1908" t="str">
            <v>KOSPI</v>
          </cell>
          <cell r="D1908" t="str">
            <v>서비스업</v>
          </cell>
          <cell r="E1908">
            <v>191000</v>
          </cell>
          <cell r="F1908">
            <v>-2500</v>
          </cell>
          <cell r="G1908">
            <v>-1.29</v>
          </cell>
          <cell r="H1908">
            <v>14779159800000</v>
          </cell>
        </row>
        <row r="1909">
          <cell r="B1909" t="str">
            <v>삼성엔지니어링</v>
          </cell>
          <cell r="C1909" t="str">
            <v>KOSPI</v>
          </cell>
          <cell r="D1909" t="str">
            <v>서비스업</v>
          </cell>
          <cell r="E1909">
            <v>13900</v>
          </cell>
          <cell r="F1909">
            <v>-100</v>
          </cell>
          <cell r="G1909">
            <v>-0.71</v>
          </cell>
          <cell r="H1909">
            <v>2724400000000</v>
          </cell>
        </row>
        <row r="1910">
          <cell r="B1910" t="str">
            <v>삼성전기</v>
          </cell>
          <cell r="C1910" t="str">
            <v>KOSPI</v>
          </cell>
          <cell r="D1910" t="str">
            <v>전기전자</v>
          </cell>
          <cell r="E1910">
            <v>192000</v>
          </cell>
          <cell r="F1910">
            <v>4500</v>
          </cell>
          <cell r="G1910">
            <v>2.4</v>
          </cell>
          <cell r="H1910">
            <v>14341189632000</v>
          </cell>
        </row>
        <row r="1911">
          <cell r="B1911" t="str">
            <v>삼성전기우</v>
          </cell>
          <cell r="C1911" t="str">
            <v>KOSPI</v>
          </cell>
          <cell r="D1911" t="str">
            <v>전기전자</v>
          </cell>
          <cell r="E1911">
            <v>115500</v>
          </cell>
          <cell r="F1911">
            <v>3500</v>
          </cell>
          <cell r="G1911">
            <v>3.13</v>
          </cell>
          <cell r="H1911">
            <v>335756652000</v>
          </cell>
        </row>
        <row r="1912">
          <cell r="B1912" t="str">
            <v>삼성전자</v>
          </cell>
          <cell r="C1912" t="str">
            <v>KOSPI</v>
          </cell>
          <cell r="D1912" t="str">
            <v>전기전자</v>
          </cell>
          <cell r="E1912">
            <v>82900</v>
          </cell>
          <cell r="F1912">
            <v>1500</v>
          </cell>
          <cell r="G1912">
            <v>1.84</v>
          </cell>
          <cell r="H1912">
            <v>494894973395000</v>
          </cell>
        </row>
        <row r="1913">
          <cell r="B1913" t="str">
            <v>삼성전자우</v>
          </cell>
          <cell r="C1913" t="str">
            <v>KOSPI</v>
          </cell>
          <cell r="D1913" t="str">
            <v>전기전자</v>
          </cell>
          <cell r="E1913">
            <v>73500</v>
          </cell>
          <cell r="F1913">
            <v>500</v>
          </cell>
          <cell r="G1913">
            <v>0.68</v>
          </cell>
          <cell r="H1913">
            <v>60482172450000</v>
          </cell>
        </row>
        <row r="1914">
          <cell r="B1914" t="str">
            <v>삼성제약</v>
          </cell>
          <cell r="C1914" t="str">
            <v>KOSPI</v>
          </cell>
          <cell r="D1914" t="str">
            <v>의약품</v>
          </cell>
          <cell r="E1914">
            <v>5860</v>
          </cell>
          <cell r="F1914">
            <v>30</v>
          </cell>
          <cell r="G1914">
            <v>0.51</v>
          </cell>
          <cell r="H1914">
            <v>391725570620</v>
          </cell>
        </row>
        <row r="1915">
          <cell r="B1915" t="str">
            <v>삼성중공업</v>
          </cell>
          <cell r="C1915" t="str">
            <v>KOSPI</v>
          </cell>
          <cell r="D1915" t="str">
            <v>운수장비</v>
          </cell>
          <cell r="E1915">
            <v>7520</v>
          </cell>
          <cell r="F1915">
            <v>-250</v>
          </cell>
          <cell r="G1915">
            <v>-3.22</v>
          </cell>
          <cell r="H1915">
            <v>4737600000000</v>
          </cell>
        </row>
        <row r="1916">
          <cell r="B1916" t="str">
            <v>삼성중공우</v>
          </cell>
          <cell r="C1916" t="str">
            <v>KOSPI</v>
          </cell>
          <cell r="D1916" t="str">
            <v>운수장비</v>
          </cell>
          <cell r="E1916">
            <v>352000</v>
          </cell>
          <cell r="F1916">
            <v>-15000</v>
          </cell>
          <cell r="G1916">
            <v>-4.09</v>
          </cell>
          <cell r="H1916">
            <v>40425440000</v>
          </cell>
        </row>
        <row r="1917">
          <cell r="B1917" t="str">
            <v>삼성증권</v>
          </cell>
          <cell r="C1917" t="str">
            <v>KOSPI</v>
          </cell>
          <cell r="D1917" t="str">
            <v>증권</v>
          </cell>
          <cell r="E1917">
            <v>39150</v>
          </cell>
          <cell r="F1917">
            <v>-300</v>
          </cell>
          <cell r="G1917">
            <v>-0.76</v>
          </cell>
          <cell r="H1917">
            <v>3496095000000</v>
          </cell>
        </row>
        <row r="1918">
          <cell r="B1918" t="str">
            <v>삼성출판사</v>
          </cell>
          <cell r="C1918" t="str">
            <v>KOSPI</v>
          </cell>
          <cell r="D1918" t="str">
            <v>서비스업</v>
          </cell>
          <cell r="E1918">
            <v>46400</v>
          </cell>
          <cell r="F1918">
            <v>400</v>
          </cell>
          <cell r="G1918">
            <v>0.87</v>
          </cell>
          <cell r="H1918">
            <v>464000000000</v>
          </cell>
        </row>
        <row r="1919">
          <cell r="B1919" t="str">
            <v>삼성카드</v>
          </cell>
          <cell r="C1919" t="str">
            <v>KOSPI</v>
          </cell>
          <cell r="D1919" t="str">
            <v>기타금융</v>
          </cell>
          <cell r="E1919">
            <v>34150</v>
          </cell>
          <cell r="F1919">
            <v>-300</v>
          </cell>
          <cell r="G1919">
            <v>-0.87</v>
          </cell>
          <cell r="H1919">
            <v>3956581127650</v>
          </cell>
        </row>
        <row r="1920">
          <cell r="B1920" t="str">
            <v>삼성화재</v>
          </cell>
          <cell r="C1920" t="str">
            <v>KOSPI</v>
          </cell>
          <cell r="D1920" t="str">
            <v>보험</v>
          </cell>
          <cell r="E1920">
            <v>189000</v>
          </cell>
          <cell r="F1920">
            <v>-1000</v>
          </cell>
          <cell r="G1920">
            <v>-0.53</v>
          </cell>
          <cell r="H1920">
            <v>8953844193000</v>
          </cell>
        </row>
        <row r="1921">
          <cell r="B1921" t="str">
            <v>삼성화재우</v>
          </cell>
          <cell r="C1921" t="str">
            <v>KOSPI</v>
          </cell>
          <cell r="D1921" t="str">
            <v>보험</v>
          </cell>
          <cell r="E1921">
            <v>147500</v>
          </cell>
          <cell r="F1921">
            <v>0</v>
          </cell>
          <cell r="G1921">
            <v>0</v>
          </cell>
          <cell r="H1921">
            <v>470820000000</v>
          </cell>
        </row>
        <row r="1922">
          <cell r="B1922" t="str">
            <v>삼아알미늄</v>
          </cell>
          <cell r="C1922" t="str">
            <v>KOSPI</v>
          </cell>
          <cell r="D1922" t="str">
            <v>철강금속</v>
          </cell>
          <cell r="E1922">
            <v>9370</v>
          </cell>
          <cell r="F1922">
            <v>80</v>
          </cell>
          <cell r="G1922">
            <v>0.86</v>
          </cell>
          <cell r="H1922">
            <v>103070000000</v>
          </cell>
        </row>
        <row r="1923">
          <cell r="B1923" t="str">
            <v>삼양사</v>
          </cell>
          <cell r="C1923" t="str">
            <v>KOSPI</v>
          </cell>
          <cell r="D1923" t="str">
            <v>음식료품</v>
          </cell>
          <cell r="E1923">
            <v>57700</v>
          </cell>
          <cell r="F1923">
            <v>200</v>
          </cell>
          <cell r="G1923">
            <v>0.35</v>
          </cell>
          <cell r="H1923">
            <v>595086007300</v>
          </cell>
        </row>
        <row r="1924">
          <cell r="B1924" t="str">
            <v>삼양사우</v>
          </cell>
          <cell r="C1924" t="str">
            <v>KOSPI</v>
          </cell>
          <cell r="D1924" t="str">
            <v>음식료품</v>
          </cell>
          <cell r="E1924">
            <v>41800</v>
          </cell>
          <cell r="F1924">
            <v>350</v>
          </cell>
          <cell r="G1924">
            <v>0.84</v>
          </cell>
          <cell r="H1924">
            <v>15468926000</v>
          </cell>
        </row>
        <row r="1925">
          <cell r="B1925" t="str">
            <v>삼양식품</v>
          </cell>
          <cell r="C1925" t="str">
            <v>KOSPI</v>
          </cell>
          <cell r="D1925" t="str">
            <v>음식료품</v>
          </cell>
          <cell r="E1925">
            <v>89600</v>
          </cell>
          <cell r="F1925">
            <v>600</v>
          </cell>
          <cell r="G1925">
            <v>0.67</v>
          </cell>
          <cell r="H1925">
            <v>674958144000</v>
          </cell>
        </row>
        <row r="1926">
          <cell r="B1926" t="str">
            <v>삼양통상</v>
          </cell>
          <cell r="C1926" t="str">
            <v>KOSPI</v>
          </cell>
          <cell r="D1926" t="str">
            <v>기타제조업</v>
          </cell>
          <cell r="E1926">
            <v>69900</v>
          </cell>
          <cell r="F1926">
            <v>-100</v>
          </cell>
          <cell r="G1926">
            <v>-0.14000000000000001</v>
          </cell>
          <cell r="H1926">
            <v>209700000000</v>
          </cell>
        </row>
        <row r="1927">
          <cell r="B1927" t="str">
            <v>삼양패키징</v>
          </cell>
          <cell r="C1927" t="str">
            <v>KOSPI</v>
          </cell>
          <cell r="D1927" t="str">
            <v>화학</v>
          </cell>
          <cell r="E1927">
            <v>26000</v>
          </cell>
          <cell r="F1927">
            <v>1000</v>
          </cell>
          <cell r="G1927">
            <v>4</v>
          </cell>
          <cell r="H1927">
            <v>369454904000</v>
          </cell>
        </row>
        <row r="1928">
          <cell r="B1928" t="str">
            <v>삼양홀딩스</v>
          </cell>
          <cell r="C1928" t="str">
            <v>KOSPI</v>
          </cell>
          <cell r="D1928" t="str">
            <v>기타금융</v>
          </cell>
          <cell r="E1928">
            <v>92500</v>
          </cell>
          <cell r="F1928">
            <v>-1200</v>
          </cell>
          <cell r="G1928">
            <v>-1.28</v>
          </cell>
          <cell r="H1928">
            <v>792195067500</v>
          </cell>
        </row>
        <row r="1929">
          <cell r="B1929" t="str">
            <v>삼양홀딩스우</v>
          </cell>
          <cell r="C1929" t="str">
            <v>KOSPI</v>
          </cell>
          <cell r="D1929" t="str">
            <v>기타금융</v>
          </cell>
          <cell r="E1929">
            <v>60600</v>
          </cell>
          <cell r="F1929">
            <v>100</v>
          </cell>
          <cell r="G1929">
            <v>0.17</v>
          </cell>
          <cell r="H1929">
            <v>18425914800</v>
          </cell>
        </row>
        <row r="1930">
          <cell r="B1930" t="str">
            <v>삼영무역</v>
          </cell>
          <cell r="C1930" t="str">
            <v>KOSPI</v>
          </cell>
          <cell r="D1930" t="str">
            <v>유통업</v>
          </cell>
          <cell r="E1930">
            <v>15350</v>
          </cell>
          <cell r="F1930">
            <v>350</v>
          </cell>
          <cell r="G1930">
            <v>2.33</v>
          </cell>
          <cell r="H1930">
            <v>283467651800</v>
          </cell>
        </row>
        <row r="1931">
          <cell r="B1931" t="str">
            <v>삼영전자</v>
          </cell>
          <cell r="C1931" t="str">
            <v>KOSPI</v>
          </cell>
          <cell r="D1931" t="str">
            <v>전기전자</v>
          </cell>
          <cell r="E1931">
            <v>11000</v>
          </cell>
          <cell r="F1931">
            <v>0</v>
          </cell>
          <cell r="G1931">
            <v>0</v>
          </cell>
          <cell r="H1931">
            <v>220000000000</v>
          </cell>
        </row>
        <row r="1932">
          <cell r="B1932" t="str">
            <v>삼영화학</v>
          </cell>
          <cell r="C1932" t="str">
            <v>KOSPI</v>
          </cell>
          <cell r="D1932" t="str">
            <v>화학</v>
          </cell>
          <cell r="E1932">
            <v>2750</v>
          </cell>
          <cell r="F1932">
            <v>5</v>
          </cell>
          <cell r="G1932">
            <v>0.18</v>
          </cell>
          <cell r="H1932">
            <v>93500000000</v>
          </cell>
        </row>
        <row r="1933">
          <cell r="B1933" t="str">
            <v>삼원강재</v>
          </cell>
          <cell r="C1933" t="str">
            <v>KOSPI</v>
          </cell>
          <cell r="D1933" t="str">
            <v>운수장비</v>
          </cell>
          <cell r="E1933">
            <v>3575</v>
          </cell>
          <cell r="F1933">
            <v>-25</v>
          </cell>
          <cell r="G1933">
            <v>-0.69</v>
          </cell>
          <cell r="H1933">
            <v>143000000000</v>
          </cell>
        </row>
        <row r="1934">
          <cell r="B1934" t="str">
            <v>삼익THK</v>
          </cell>
          <cell r="C1934" t="str">
            <v>KOSPI</v>
          </cell>
          <cell r="D1934" t="str">
            <v>기계</v>
          </cell>
          <cell r="E1934">
            <v>13400</v>
          </cell>
          <cell r="F1934">
            <v>450</v>
          </cell>
          <cell r="G1934">
            <v>3.47</v>
          </cell>
          <cell r="H1934">
            <v>281400000000</v>
          </cell>
        </row>
        <row r="1935">
          <cell r="B1935" t="str">
            <v>삼익악기</v>
          </cell>
          <cell r="C1935" t="str">
            <v>KOSPI</v>
          </cell>
          <cell r="D1935" t="str">
            <v>기타제조업</v>
          </cell>
          <cell r="E1935">
            <v>1610</v>
          </cell>
          <cell r="F1935">
            <v>0</v>
          </cell>
          <cell r="G1935">
            <v>0</v>
          </cell>
          <cell r="H1935">
            <v>145754773150</v>
          </cell>
        </row>
        <row r="1936">
          <cell r="B1936" t="str">
            <v>삼일씨엔에스</v>
          </cell>
          <cell r="C1936" t="str">
            <v>KOSPI</v>
          </cell>
          <cell r="D1936" t="str">
            <v>비금속광물</v>
          </cell>
          <cell r="E1936">
            <v>16300</v>
          </cell>
          <cell r="F1936">
            <v>-650</v>
          </cell>
          <cell r="G1936">
            <v>-3.83</v>
          </cell>
          <cell r="H1936">
            <v>207530736100</v>
          </cell>
        </row>
        <row r="1937">
          <cell r="B1937" t="str">
            <v>삼일제약</v>
          </cell>
          <cell r="C1937" t="str">
            <v>KOSPI</v>
          </cell>
          <cell r="D1937" t="str">
            <v>의약품</v>
          </cell>
          <cell r="E1937">
            <v>20350</v>
          </cell>
          <cell r="F1937">
            <v>300</v>
          </cell>
          <cell r="G1937">
            <v>1.5</v>
          </cell>
          <cell r="H1937">
            <v>136241133600</v>
          </cell>
        </row>
        <row r="1938">
          <cell r="B1938" t="str">
            <v>삼정펄프</v>
          </cell>
          <cell r="C1938" t="str">
            <v>KOSPI</v>
          </cell>
          <cell r="D1938" t="str">
            <v>종이목재</v>
          </cell>
          <cell r="E1938">
            <v>30600</v>
          </cell>
          <cell r="F1938">
            <v>950</v>
          </cell>
          <cell r="G1938">
            <v>3.2</v>
          </cell>
          <cell r="H1938">
            <v>76499112600</v>
          </cell>
        </row>
        <row r="1939">
          <cell r="B1939" t="str">
            <v>삼진제약</v>
          </cell>
          <cell r="C1939" t="str">
            <v>KOSPI</v>
          </cell>
          <cell r="D1939" t="str">
            <v>의약품</v>
          </cell>
          <cell r="E1939">
            <v>25200</v>
          </cell>
          <cell r="F1939">
            <v>900</v>
          </cell>
          <cell r="G1939">
            <v>3.7</v>
          </cell>
          <cell r="H1939">
            <v>350280000000</v>
          </cell>
        </row>
        <row r="1940">
          <cell r="B1940" t="str">
            <v>삼천리</v>
          </cell>
          <cell r="C1940" t="str">
            <v>KOSPI</v>
          </cell>
          <cell r="D1940" t="str">
            <v>전기가스업</v>
          </cell>
          <cell r="E1940">
            <v>78400</v>
          </cell>
          <cell r="F1940">
            <v>0</v>
          </cell>
          <cell r="G1940">
            <v>0</v>
          </cell>
          <cell r="H1940">
            <v>317913960000</v>
          </cell>
        </row>
        <row r="1941">
          <cell r="B1941" t="str">
            <v>삼호개발</v>
          </cell>
          <cell r="C1941" t="str">
            <v>KOSPI</v>
          </cell>
          <cell r="D1941" t="str">
            <v>건설업</v>
          </cell>
          <cell r="E1941">
            <v>5180</v>
          </cell>
          <cell r="F1941">
            <v>0</v>
          </cell>
          <cell r="G1941">
            <v>0</v>
          </cell>
          <cell r="H1941">
            <v>129500000000</v>
          </cell>
        </row>
        <row r="1942">
          <cell r="B1942" t="str">
            <v>삼화왕관</v>
          </cell>
          <cell r="C1942" t="str">
            <v>KOSPI</v>
          </cell>
          <cell r="D1942" t="str">
            <v>기계</v>
          </cell>
          <cell r="E1942">
            <v>38450</v>
          </cell>
          <cell r="F1942">
            <v>150</v>
          </cell>
          <cell r="G1942">
            <v>0.39</v>
          </cell>
          <cell r="H1942">
            <v>82835872550</v>
          </cell>
        </row>
        <row r="1943">
          <cell r="B1943" t="str">
            <v>삼화전기</v>
          </cell>
          <cell r="C1943" t="str">
            <v>KOSPI</v>
          </cell>
          <cell r="D1943" t="str">
            <v>전기전자</v>
          </cell>
          <cell r="E1943">
            <v>23650</v>
          </cell>
          <cell r="F1943">
            <v>-150</v>
          </cell>
          <cell r="G1943">
            <v>-0.63</v>
          </cell>
          <cell r="H1943">
            <v>156416843000</v>
          </cell>
        </row>
        <row r="1944">
          <cell r="B1944" t="str">
            <v>삼화전자</v>
          </cell>
          <cell r="C1944" t="str">
            <v>KOSPI</v>
          </cell>
          <cell r="D1944" t="str">
            <v>전기전자</v>
          </cell>
          <cell r="E1944">
            <v>3870</v>
          </cell>
          <cell r="F1944">
            <v>-5</v>
          </cell>
          <cell r="G1944">
            <v>-0.13</v>
          </cell>
          <cell r="H1944">
            <v>40472227800</v>
          </cell>
        </row>
        <row r="1945">
          <cell r="B1945" t="str">
            <v>삼화콘덴서</v>
          </cell>
          <cell r="C1945" t="str">
            <v>KOSPI</v>
          </cell>
          <cell r="D1945" t="str">
            <v>전기전자</v>
          </cell>
          <cell r="E1945">
            <v>69200</v>
          </cell>
          <cell r="F1945">
            <v>900</v>
          </cell>
          <cell r="G1945">
            <v>1.32</v>
          </cell>
          <cell r="H1945">
            <v>719334000000</v>
          </cell>
        </row>
        <row r="1946">
          <cell r="B1946" t="str">
            <v>삼화페인트</v>
          </cell>
          <cell r="C1946" t="str">
            <v>KOSPI</v>
          </cell>
          <cell r="D1946" t="str">
            <v>화학</v>
          </cell>
          <cell r="E1946">
            <v>12400</v>
          </cell>
          <cell r="F1946">
            <v>-350</v>
          </cell>
          <cell r="G1946">
            <v>-2.75</v>
          </cell>
          <cell r="H1946">
            <v>335347497200</v>
          </cell>
        </row>
        <row r="1947">
          <cell r="B1947" t="str">
            <v>상상인증권</v>
          </cell>
          <cell r="C1947" t="str">
            <v>KOSPI</v>
          </cell>
          <cell r="D1947" t="str">
            <v>증권</v>
          </cell>
          <cell r="E1947">
            <v>1245</v>
          </cell>
          <cell r="F1947">
            <v>45</v>
          </cell>
          <cell r="G1947">
            <v>3.75</v>
          </cell>
          <cell r="H1947">
            <v>119655004065</v>
          </cell>
        </row>
        <row r="1948">
          <cell r="B1948" t="str">
            <v>상신브레이크</v>
          </cell>
          <cell r="C1948" t="str">
            <v>KOSPI</v>
          </cell>
          <cell r="D1948" t="str">
            <v>운수장비</v>
          </cell>
          <cell r="E1948">
            <v>4150</v>
          </cell>
          <cell r="F1948">
            <v>-35</v>
          </cell>
          <cell r="G1948">
            <v>-0.84</v>
          </cell>
          <cell r="H1948">
            <v>89106517500</v>
          </cell>
        </row>
        <row r="1949">
          <cell r="B1949" t="str">
            <v>새론오토모티브</v>
          </cell>
          <cell r="C1949" t="str">
            <v>KOSPI</v>
          </cell>
          <cell r="D1949" t="str">
            <v>운수장비</v>
          </cell>
          <cell r="E1949">
            <v>6000</v>
          </cell>
          <cell r="F1949">
            <v>80</v>
          </cell>
          <cell r="G1949">
            <v>1.35</v>
          </cell>
          <cell r="H1949">
            <v>115200000000</v>
          </cell>
        </row>
        <row r="1950">
          <cell r="B1950" t="str">
            <v>샘표</v>
          </cell>
          <cell r="C1950" t="str">
            <v>KOSPI</v>
          </cell>
          <cell r="D1950" t="str">
            <v>기타금융</v>
          </cell>
          <cell r="E1950">
            <v>53200</v>
          </cell>
          <cell r="F1950">
            <v>-500</v>
          </cell>
          <cell r="G1950">
            <v>-0.93</v>
          </cell>
          <cell r="H1950">
            <v>152992560000</v>
          </cell>
        </row>
        <row r="1951">
          <cell r="B1951" t="str">
            <v>샘표식품</v>
          </cell>
          <cell r="C1951" t="str">
            <v>KOSPI</v>
          </cell>
          <cell r="D1951" t="str">
            <v>음식료품</v>
          </cell>
          <cell r="E1951">
            <v>49100</v>
          </cell>
          <cell r="F1951">
            <v>1400</v>
          </cell>
          <cell r="G1951">
            <v>2.94</v>
          </cell>
          <cell r="H1951">
            <v>224302842600</v>
          </cell>
        </row>
        <row r="1952">
          <cell r="B1952" t="str">
            <v>서연</v>
          </cell>
          <cell r="C1952" t="str">
            <v>KOSPI</v>
          </cell>
          <cell r="D1952" t="str">
            <v>기타금융</v>
          </cell>
          <cell r="E1952">
            <v>23000</v>
          </cell>
          <cell r="F1952">
            <v>-300</v>
          </cell>
          <cell r="G1952">
            <v>-1.29</v>
          </cell>
          <cell r="H1952">
            <v>540036412000</v>
          </cell>
        </row>
        <row r="1953">
          <cell r="B1953" t="str">
            <v>서연이화</v>
          </cell>
          <cell r="C1953" t="str">
            <v>KOSPI</v>
          </cell>
          <cell r="D1953" t="str">
            <v>운수장비</v>
          </cell>
          <cell r="E1953">
            <v>10250</v>
          </cell>
          <cell r="F1953">
            <v>490</v>
          </cell>
          <cell r="G1953">
            <v>5.0199999999999996</v>
          </cell>
          <cell r="H1953">
            <v>277041479250</v>
          </cell>
        </row>
        <row r="1954">
          <cell r="B1954" t="str">
            <v>서울가스</v>
          </cell>
          <cell r="C1954" t="str">
            <v>KOSPI</v>
          </cell>
          <cell r="D1954" t="str">
            <v>전기가스업</v>
          </cell>
          <cell r="E1954">
            <v>89100</v>
          </cell>
          <cell r="F1954">
            <v>300</v>
          </cell>
          <cell r="G1954">
            <v>0.34</v>
          </cell>
          <cell r="H1954">
            <v>445500000000</v>
          </cell>
        </row>
        <row r="1955">
          <cell r="B1955" t="str">
            <v>서울식품</v>
          </cell>
          <cell r="C1955" t="str">
            <v>KOSPI</v>
          </cell>
          <cell r="D1955" t="str">
            <v>음식료품</v>
          </cell>
          <cell r="E1955">
            <v>385</v>
          </cell>
          <cell r="F1955">
            <v>-16</v>
          </cell>
          <cell r="G1955">
            <v>-3.99</v>
          </cell>
          <cell r="H1955">
            <v>140727842640</v>
          </cell>
        </row>
        <row r="1956">
          <cell r="B1956" t="str">
            <v>서울식품우</v>
          </cell>
          <cell r="C1956" t="str">
            <v>KOSPI</v>
          </cell>
          <cell r="D1956" t="str">
            <v>음식료품</v>
          </cell>
          <cell r="E1956">
            <v>5060</v>
          </cell>
          <cell r="F1956">
            <v>30</v>
          </cell>
          <cell r="G1956">
            <v>0.6</v>
          </cell>
          <cell r="H1956">
            <v>11255970000</v>
          </cell>
        </row>
        <row r="1957">
          <cell r="B1957" t="str">
            <v>서원</v>
          </cell>
          <cell r="C1957" t="str">
            <v>KOSPI</v>
          </cell>
          <cell r="D1957" t="str">
            <v>철강금속</v>
          </cell>
          <cell r="E1957">
            <v>2435</v>
          </cell>
          <cell r="F1957">
            <v>-65</v>
          </cell>
          <cell r="G1957">
            <v>-2.6</v>
          </cell>
          <cell r="H1957">
            <v>115600626650</v>
          </cell>
        </row>
        <row r="1958">
          <cell r="B1958" t="str">
            <v>서흥</v>
          </cell>
          <cell r="C1958" t="str">
            <v>KOSPI</v>
          </cell>
          <cell r="D1958" t="str">
            <v>화학</v>
          </cell>
          <cell r="E1958">
            <v>51100</v>
          </cell>
          <cell r="F1958">
            <v>0</v>
          </cell>
          <cell r="G1958">
            <v>0</v>
          </cell>
          <cell r="H1958">
            <v>591181674300</v>
          </cell>
        </row>
        <row r="1959">
          <cell r="B1959" t="str">
            <v>선도전기</v>
          </cell>
          <cell r="C1959" t="str">
            <v>KOSPI</v>
          </cell>
          <cell r="D1959" t="str">
            <v>전기전자</v>
          </cell>
          <cell r="E1959">
            <v>3480</v>
          </cell>
          <cell r="F1959">
            <v>30</v>
          </cell>
          <cell r="G1959">
            <v>0.87</v>
          </cell>
          <cell r="H1959">
            <v>62640000000</v>
          </cell>
        </row>
        <row r="1960">
          <cell r="B1960" t="str">
            <v>선진</v>
          </cell>
          <cell r="C1960" t="str">
            <v>KOSPI</v>
          </cell>
          <cell r="D1960" t="str">
            <v>음식료품</v>
          </cell>
          <cell r="E1960">
            <v>16800</v>
          </cell>
          <cell r="F1960">
            <v>-100</v>
          </cell>
          <cell r="G1960">
            <v>-0.59</v>
          </cell>
          <cell r="H1960">
            <v>399497347200</v>
          </cell>
        </row>
        <row r="1961">
          <cell r="B1961" t="str">
            <v>선창산업</v>
          </cell>
          <cell r="C1961" t="str">
            <v>KOSPI</v>
          </cell>
          <cell r="D1961" t="str">
            <v>종이목재</v>
          </cell>
          <cell r="E1961">
            <v>4620</v>
          </cell>
          <cell r="F1961">
            <v>-55</v>
          </cell>
          <cell r="G1961">
            <v>-1.18</v>
          </cell>
          <cell r="H1961">
            <v>58248909180</v>
          </cell>
        </row>
        <row r="1962">
          <cell r="B1962" t="str">
            <v>성문전자</v>
          </cell>
          <cell r="C1962" t="str">
            <v>KOSPI</v>
          </cell>
          <cell r="D1962" t="str">
            <v>전기전자</v>
          </cell>
          <cell r="E1962">
            <v>2150</v>
          </cell>
          <cell r="F1962">
            <v>15</v>
          </cell>
          <cell r="G1962">
            <v>0.7</v>
          </cell>
          <cell r="H1962">
            <v>41896742550</v>
          </cell>
        </row>
        <row r="1963">
          <cell r="B1963" t="str">
            <v>성문전자우</v>
          </cell>
          <cell r="C1963" t="str">
            <v>KOSPI</v>
          </cell>
          <cell r="D1963" t="str">
            <v>전기전자</v>
          </cell>
          <cell r="E1963">
            <v>8160</v>
          </cell>
          <cell r="F1963">
            <v>0</v>
          </cell>
          <cell r="G1963">
            <v>0</v>
          </cell>
          <cell r="H1963">
            <v>4896000000</v>
          </cell>
        </row>
        <row r="1964">
          <cell r="B1964" t="str">
            <v>성보화학</v>
          </cell>
          <cell r="C1964" t="str">
            <v>KOSPI</v>
          </cell>
          <cell r="D1964" t="str">
            <v>화학</v>
          </cell>
          <cell r="E1964">
            <v>5720</v>
          </cell>
          <cell r="F1964">
            <v>170</v>
          </cell>
          <cell r="G1964">
            <v>3.06</v>
          </cell>
          <cell r="H1964">
            <v>114514400000</v>
          </cell>
        </row>
        <row r="1965">
          <cell r="B1965" t="str">
            <v>성신양회</v>
          </cell>
          <cell r="C1965" t="str">
            <v>KOSPI</v>
          </cell>
          <cell r="D1965" t="str">
            <v>비금속광물</v>
          </cell>
          <cell r="E1965">
            <v>10400</v>
          </cell>
          <cell r="F1965">
            <v>-300</v>
          </cell>
          <cell r="G1965">
            <v>-2.8</v>
          </cell>
          <cell r="H1965">
            <v>254967159200</v>
          </cell>
        </row>
        <row r="1966">
          <cell r="B1966" t="str">
            <v>성신양회우</v>
          </cell>
          <cell r="C1966" t="str">
            <v>KOSPI</v>
          </cell>
          <cell r="D1966" t="str">
            <v>비금속광물</v>
          </cell>
          <cell r="E1966">
            <v>14400</v>
          </cell>
          <cell r="F1966">
            <v>-500</v>
          </cell>
          <cell r="G1966">
            <v>-3.36</v>
          </cell>
          <cell r="H1966">
            <v>10593288000</v>
          </cell>
        </row>
        <row r="1967">
          <cell r="B1967" t="str">
            <v>성안</v>
          </cell>
          <cell r="C1967" t="str">
            <v>KOSPI</v>
          </cell>
          <cell r="D1967" t="str">
            <v>섬유의복</v>
          </cell>
          <cell r="E1967">
            <v>787</v>
          </cell>
          <cell r="F1967">
            <v>0</v>
          </cell>
          <cell r="G1967">
            <v>0</v>
          </cell>
          <cell r="H1967">
            <v>44747135820</v>
          </cell>
        </row>
        <row r="1968">
          <cell r="B1968" t="str">
            <v>성창기업지주</v>
          </cell>
          <cell r="C1968" t="str">
            <v>KOSPI</v>
          </cell>
          <cell r="D1968" t="str">
            <v>서비스업</v>
          </cell>
          <cell r="E1968">
            <v>2355</v>
          </cell>
          <cell r="F1968">
            <v>-25</v>
          </cell>
          <cell r="G1968">
            <v>-1.05</v>
          </cell>
          <cell r="H1968">
            <v>164265018000</v>
          </cell>
        </row>
        <row r="1969">
          <cell r="B1969" t="str">
            <v>세기상사</v>
          </cell>
          <cell r="C1969" t="str">
            <v>KOSPI</v>
          </cell>
          <cell r="D1969" t="str">
            <v>서비스업</v>
          </cell>
          <cell r="E1969">
            <v>61600</v>
          </cell>
          <cell r="F1969">
            <v>0</v>
          </cell>
          <cell r="G1969">
            <v>0</v>
          </cell>
          <cell r="H1969">
            <v>25107667200</v>
          </cell>
        </row>
        <row r="1970">
          <cell r="B1970" t="str">
            <v>세방</v>
          </cell>
          <cell r="C1970" t="str">
            <v>KOSPI</v>
          </cell>
          <cell r="D1970" t="str">
            <v>운수창고업</v>
          </cell>
          <cell r="E1970">
            <v>13300</v>
          </cell>
          <cell r="F1970">
            <v>100</v>
          </cell>
          <cell r="G1970">
            <v>0.76</v>
          </cell>
          <cell r="H1970">
            <v>256805577000</v>
          </cell>
        </row>
        <row r="1971">
          <cell r="B1971" t="str">
            <v>세방우</v>
          </cell>
          <cell r="C1971" t="str">
            <v>KOSPI</v>
          </cell>
          <cell r="D1971" t="str">
            <v>운수창고업</v>
          </cell>
          <cell r="E1971">
            <v>7100</v>
          </cell>
          <cell r="F1971">
            <v>-10</v>
          </cell>
          <cell r="G1971">
            <v>-0.14000000000000001</v>
          </cell>
          <cell r="H1971">
            <v>26193675000</v>
          </cell>
        </row>
        <row r="1972">
          <cell r="B1972" t="str">
            <v>세방전지</v>
          </cell>
          <cell r="C1972" t="str">
            <v>KOSPI</v>
          </cell>
          <cell r="D1972" t="str">
            <v>전기전자</v>
          </cell>
          <cell r="E1972">
            <v>81000</v>
          </cell>
          <cell r="F1972">
            <v>3100</v>
          </cell>
          <cell r="G1972">
            <v>3.98</v>
          </cell>
          <cell r="H1972">
            <v>1134000000000</v>
          </cell>
        </row>
        <row r="1973">
          <cell r="B1973" t="str">
            <v>세아베스틸</v>
          </cell>
          <cell r="C1973" t="str">
            <v>KOSPI</v>
          </cell>
          <cell r="D1973" t="str">
            <v>철강금속</v>
          </cell>
          <cell r="E1973">
            <v>18950</v>
          </cell>
          <cell r="F1973">
            <v>400</v>
          </cell>
          <cell r="G1973">
            <v>2.16</v>
          </cell>
          <cell r="H1973">
            <v>679587155050</v>
          </cell>
        </row>
        <row r="1974">
          <cell r="B1974" t="str">
            <v>세아제강</v>
          </cell>
          <cell r="C1974" t="str">
            <v>KOSPI</v>
          </cell>
          <cell r="D1974" t="str">
            <v>철강금속</v>
          </cell>
          <cell r="E1974">
            <v>93800</v>
          </cell>
          <cell r="F1974">
            <v>-1100</v>
          </cell>
          <cell r="G1974">
            <v>-1.1599999999999999</v>
          </cell>
          <cell r="H1974">
            <v>266044940000</v>
          </cell>
        </row>
        <row r="1975">
          <cell r="B1975" t="str">
            <v>세아제강지주</v>
          </cell>
          <cell r="C1975" t="str">
            <v>KOSPI</v>
          </cell>
          <cell r="D1975" t="str">
            <v>기타금융</v>
          </cell>
          <cell r="E1975">
            <v>53100</v>
          </cell>
          <cell r="F1975">
            <v>-2000</v>
          </cell>
          <cell r="G1975">
            <v>-3.63</v>
          </cell>
          <cell r="H1975">
            <v>219921986700</v>
          </cell>
        </row>
        <row r="1976">
          <cell r="B1976" t="str">
            <v>세아특수강</v>
          </cell>
          <cell r="C1976" t="str">
            <v>KOSPI</v>
          </cell>
          <cell r="D1976" t="str">
            <v>철강금속</v>
          </cell>
          <cell r="E1976">
            <v>13650</v>
          </cell>
          <cell r="F1976">
            <v>-200</v>
          </cell>
          <cell r="G1976">
            <v>-1.44</v>
          </cell>
          <cell r="H1976">
            <v>116980500000</v>
          </cell>
        </row>
        <row r="1977">
          <cell r="B1977" t="str">
            <v>세아홀딩스</v>
          </cell>
          <cell r="C1977" t="str">
            <v>KOSPI</v>
          </cell>
          <cell r="D1977" t="str">
            <v>철강금속</v>
          </cell>
          <cell r="E1977">
            <v>85500</v>
          </cell>
          <cell r="F1977">
            <v>1100</v>
          </cell>
          <cell r="G1977">
            <v>1.3</v>
          </cell>
          <cell r="H1977">
            <v>342000000000</v>
          </cell>
        </row>
        <row r="1978">
          <cell r="B1978" t="str">
            <v>세우글로벌</v>
          </cell>
          <cell r="C1978" t="str">
            <v>KOSPI</v>
          </cell>
          <cell r="D1978" t="str">
            <v>유통업</v>
          </cell>
          <cell r="E1978">
            <v>2470</v>
          </cell>
          <cell r="F1978">
            <v>0</v>
          </cell>
          <cell r="G1978">
            <v>0</v>
          </cell>
          <cell r="H1978">
            <v>70901426570</v>
          </cell>
        </row>
        <row r="1979">
          <cell r="B1979" t="str">
            <v>세원셀론텍</v>
          </cell>
          <cell r="C1979" t="str">
            <v>KOSPI</v>
          </cell>
          <cell r="D1979" t="str">
            <v>기계</v>
          </cell>
          <cell r="E1979">
            <v>1890</v>
          </cell>
          <cell r="F1979">
            <v>25</v>
          </cell>
          <cell r="G1979">
            <v>1.34</v>
          </cell>
          <cell r="H1979">
            <v>133975309230</v>
          </cell>
        </row>
        <row r="1980">
          <cell r="B1980" t="str">
            <v>세원정공</v>
          </cell>
          <cell r="C1980" t="str">
            <v>KOSPI</v>
          </cell>
          <cell r="D1980" t="str">
            <v>운수장비</v>
          </cell>
          <cell r="E1980">
            <v>8090</v>
          </cell>
          <cell r="F1980">
            <v>0</v>
          </cell>
          <cell r="G1980">
            <v>0</v>
          </cell>
          <cell r="H1980">
            <v>80900000000</v>
          </cell>
        </row>
        <row r="1981">
          <cell r="B1981" t="str">
            <v>세이브존I&amp;C</v>
          </cell>
          <cell r="C1981" t="str">
            <v>KOSPI</v>
          </cell>
          <cell r="D1981" t="str">
            <v>유통업</v>
          </cell>
          <cell r="E1981">
            <v>3680</v>
          </cell>
          <cell r="F1981">
            <v>45</v>
          </cell>
          <cell r="G1981">
            <v>1.24</v>
          </cell>
          <cell r="H1981">
            <v>151030493600</v>
          </cell>
        </row>
        <row r="1982">
          <cell r="B1982" t="str">
            <v>세종공업</v>
          </cell>
          <cell r="C1982" t="str">
            <v>KOSPI</v>
          </cell>
          <cell r="D1982" t="str">
            <v>운수장비</v>
          </cell>
          <cell r="E1982">
            <v>8980</v>
          </cell>
          <cell r="F1982">
            <v>-60</v>
          </cell>
          <cell r="G1982">
            <v>-0.66</v>
          </cell>
          <cell r="H1982">
            <v>249832229780</v>
          </cell>
        </row>
        <row r="1983">
          <cell r="B1983" t="str">
            <v>세진중공업</v>
          </cell>
          <cell r="C1983" t="str">
            <v>KOSPI</v>
          </cell>
          <cell r="D1983" t="str">
            <v>운수장비</v>
          </cell>
          <cell r="E1983">
            <v>6290</v>
          </cell>
          <cell r="F1983">
            <v>-190</v>
          </cell>
          <cell r="G1983">
            <v>-2.93</v>
          </cell>
          <cell r="H1983">
            <v>357583078240</v>
          </cell>
        </row>
        <row r="1984">
          <cell r="B1984" t="str">
            <v>세하</v>
          </cell>
          <cell r="C1984" t="str">
            <v>KOSPI</v>
          </cell>
          <cell r="D1984" t="str">
            <v>종이목재</v>
          </cell>
          <cell r="E1984">
            <v>1915</v>
          </cell>
          <cell r="F1984">
            <v>-25</v>
          </cell>
          <cell r="G1984">
            <v>-1.29</v>
          </cell>
          <cell r="H1984">
            <v>110233139255</v>
          </cell>
        </row>
        <row r="1985">
          <cell r="B1985" t="str">
            <v>세화아이엠씨</v>
          </cell>
          <cell r="C1985" t="str">
            <v>KOSPI</v>
          </cell>
          <cell r="D1985" t="str">
            <v>기계</v>
          </cell>
          <cell r="E1985">
            <v>719</v>
          </cell>
          <cell r="F1985">
            <v>59</v>
          </cell>
          <cell r="G1985">
            <v>8.94</v>
          </cell>
          <cell r="H1985">
            <v>113320018985</v>
          </cell>
        </row>
        <row r="1986">
          <cell r="B1986" t="str">
            <v>센트랄모텍</v>
          </cell>
          <cell r="C1986" t="str">
            <v>KOSPI</v>
          </cell>
          <cell r="D1986" t="str">
            <v>운수장비</v>
          </cell>
          <cell r="E1986">
            <v>29200</v>
          </cell>
          <cell r="F1986">
            <v>200</v>
          </cell>
          <cell r="G1986">
            <v>0.69</v>
          </cell>
          <cell r="H1986">
            <v>251412000000</v>
          </cell>
        </row>
        <row r="1987">
          <cell r="B1987" t="str">
            <v>센트럴인사이트</v>
          </cell>
          <cell r="C1987" t="str">
            <v>KOSPI</v>
          </cell>
          <cell r="D1987" t="str">
            <v>기계</v>
          </cell>
          <cell r="E1987">
            <v>2490</v>
          </cell>
          <cell r="F1987">
            <v>0</v>
          </cell>
          <cell r="G1987">
            <v>0</v>
          </cell>
          <cell r="H1987">
            <v>33838831080</v>
          </cell>
        </row>
        <row r="1988">
          <cell r="B1988" t="str">
            <v>셀트리온</v>
          </cell>
          <cell r="C1988" t="str">
            <v>KOSPI</v>
          </cell>
          <cell r="D1988" t="str">
            <v>의약품</v>
          </cell>
          <cell r="E1988">
            <v>324500</v>
          </cell>
          <cell r="F1988">
            <v>0</v>
          </cell>
          <cell r="G1988">
            <v>0</v>
          </cell>
          <cell r="H1988">
            <v>43816498709500</v>
          </cell>
        </row>
        <row r="1989">
          <cell r="B1989" t="str">
            <v>솔루스첨단소재</v>
          </cell>
          <cell r="C1989" t="str">
            <v>KOSPI</v>
          </cell>
          <cell r="D1989" t="str">
            <v>전기전자</v>
          </cell>
          <cell r="E1989">
            <v>48000</v>
          </cell>
          <cell r="F1989">
            <v>850</v>
          </cell>
          <cell r="G1989">
            <v>1.8</v>
          </cell>
          <cell r="H1989">
            <v>1468308384000</v>
          </cell>
        </row>
        <row r="1990">
          <cell r="B1990" t="str">
            <v>솔루스첨단소재1우</v>
          </cell>
          <cell r="C1990" t="str">
            <v>KOSPI</v>
          </cell>
          <cell r="D1990" t="str">
            <v>전기전자</v>
          </cell>
          <cell r="E1990">
            <v>14900</v>
          </cell>
          <cell r="F1990">
            <v>50</v>
          </cell>
          <cell r="G1990">
            <v>0.34</v>
          </cell>
          <cell r="H1990">
            <v>109759360000</v>
          </cell>
        </row>
        <row r="1991">
          <cell r="B1991" t="str">
            <v>솔루스첨단소재2우B</v>
          </cell>
          <cell r="C1991" t="str">
            <v>KOSPI</v>
          </cell>
          <cell r="D1991" t="str">
            <v>전기전자</v>
          </cell>
          <cell r="E1991">
            <v>24750</v>
          </cell>
          <cell r="F1991">
            <v>800</v>
          </cell>
          <cell r="G1991">
            <v>3.34</v>
          </cell>
          <cell r="H1991">
            <v>40739737500</v>
          </cell>
        </row>
        <row r="1992">
          <cell r="B1992" t="str">
            <v>솔루엠</v>
          </cell>
          <cell r="C1992" t="str">
            <v>KOSPI</v>
          </cell>
          <cell r="D1992" t="str">
            <v>전기전자</v>
          </cell>
          <cell r="E1992">
            <v>25350</v>
          </cell>
          <cell r="F1992">
            <v>50</v>
          </cell>
          <cell r="G1992">
            <v>0.2</v>
          </cell>
          <cell r="H1992">
            <v>1244487751650</v>
          </cell>
        </row>
        <row r="1993">
          <cell r="B1993" t="str">
            <v>송원산업</v>
          </cell>
          <cell r="C1993" t="str">
            <v>KOSPI</v>
          </cell>
          <cell r="D1993" t="str">
            <v>화학</v>
          </cell>
          <cell r="E1993">
            <v>19200</v>
          </cell>
          <cell r="F1993">
            <v>-1150</v>
          </cell>
          <cell r="G1993">
            <v>-5.65</v>
          </cell>
          <cell r="H1993">
            <v>460800000000</v>
          </cell>
        </row>
        <row r="1994">
          <cell r="B1994" t="str">
            <v>수산중공업</v>
          </cell>
          <cell r="C1994" t="str">
            <v>KOSPI</v>
          </cell>
          <cell r="D1994" t="str">
            <v>기계</v>
          </cell>
          <cell r="E1994">
            <v>4690</v>
          </cell>
          <cell r="F1994">
            <v>190</v>
          </cell>
          <cell r="G1994">
            <v>4.22</v>
          </cell>
          <cell r="H1994">
            <v>253190414470</v>
          </cell>
        </row>
        <row r="1995">
          <cell r="B1995" t="str">
            <v>스카이라이프</v>
          </cell>
          <cell r="C1995" t="str">
            <v>KOSPI</v>
          </cell>
          <cell r="D1995" t="str">
            <v>서비스업</v>
          </cell>
          <cell r="E1995">
            <v>8710</v>
          </cell>
          <cell r="F1995">
            <v>70</v>
          </cell>
          <cell r="G1995">
            <v>0.81</v>
          </cell>
          <cell r="H1995">
            <v>416529323860</v>
          </cell>
        </row>
        <row r="1996">
          <cell r="B1996" t="str">
            <v>시디즈</v>
          </cell>
          <cell r="C1996" t="str">
            <v>KOSPI</v>
          </cell>
          <cell r="D1996" t="str">
            <v>기타제조업</v>
          </cell>
          <cell r="E1996">
            <v>61900</v>
          </cell>
          <cell r="F1996">
            <v>-300</v>
          </cell>
          <cell r="G1996">
            <v>-0.48</v>
          </cell>
          <cell r="H1996">
            <v>123800000000</v>
          </cell>
        </row>
        <row r="1997">
          <cell r="B1997" t="str">
            <v>신대양제지</v>
          </cell>
          <cell r="C1997" t="str">
            <v>KOSPI</v>
          </cell>
          <cell r="D1997" t="str">
            <v>종이목재</v>
          </cell>
          <cell r="E1997">
            <v>80900</v>
          </cell>
          <cell r="F1997">
            <v>-500</v>
          </cell>
          <cell r="G1997">
            <v>-0.61</v>
          </cell>
          <cell r="H1997">
            <v>326009363800</v>
          </cell>
        </row>
        <row r="1998">
          <cell r="B1998" t="str">
            <v>신도리코</v>
          </cell>
          <cell r="C1998" t="str">
            <v>KOSPI</v>
          </cell>
          <cell r="D1998" t="str">
            <v>전기전자</v>
          </cell>
          <cell r="E1998">
            <v>30150</v>
          </cell>
          <cell r="F1998">
            <v>150</v>
          </cell>
          <cell r="G1998">
            <v>0.5</v>
          </cell>
          <cell r="H1998">
            <v>303912874350</v>
          </cell>
        </row>
        <row r="1999">
          <cell r="B1999" t="str">
            <v>신라교역</v>
          </cell>
          <cell r="C1999" t="str">
            <v>KOSPI</v>
          </cell>
          <cell r="D1999" t="str">
            <v>농업, 임업 및 어업</v>
          </cell>
          <cell r="E1999">
            <v>10700</v>
          </cell>
          <cell r="F1999">
            <v>350</v>
          </cell>
          <cell r="G1999">
            <v>3.38</v>
          </cell>
          <cell r="H1999">
            <v>171200000000</v>
          </cell>
        </row>
        <row r="2000">
          <cell r="B2000" t="str">
            <v>신성이엔지</v>
          </cell>
          <cell r="C2000" t="str">
            <v>KOSPI</v>
          </cell>
          <cell r="D2000" t="str">
            <v>전기전자</v>
          </cell>
          <cell r="E2000">
            <v>3320</v>
          </cell>
          <cell r="F2000">
            <v>30</v>
          </cell>
          <cell r="G2000">
            <v>0.91</v>
          </cell>
          <cell r="H2000">
            <v>670908664360</v>
          </cell>
        </row>
        <row r="2001">
          <cell r="B2001" t="str">
            <v>신성통상</v>
          </cell>
          <cell r="C2001" t="str">
            <v>KOSPI</v>
          </cell>
          <cell r="D2001" t="str">
            <v>유통업</v>
          </cell>
          <cell r="E2001">
            <v>1665</v>
          </cell>
          <cell r="F2001">
            <v>-25</v>
          </cell>
          <cell r="G2001">
            <v>-1.48</v>
          </cell>
          <cell r="H2001">
            <v>239274469350</v>
          </cell>
        </row>
        <row r="2002">
          <cell r="B2002" t="str">
            <v>신세계</v>
          </cell>
          <cell r="C2002" t="str">
            <v>KOSPI</v>
          </cell>
          <cell r="D2002" t="str">
            <v>유통업</v>
          </cell>
          <cell r="E2002">
            <v>279000</v>
          </cell>
          <cell r="F2002">
            <v>-2000</v>
          </cell>
          <cell r="G2002">
            <v>-0.71</v>
          </cell>
          <cell r="H2002">
            <v>2746805499000</v>
          </cell>
        </row>
        <row r="2003">
          <cell r="B2003" t="str">
            <v>신세계 I&amp;C</v>
          </cell>
          <cell r="C2003" t="str">
            <v>KOSPI</v>
          </cell>
          <cell r="D2003" t="str">
            <v>서비스업</v>
          </cell>
          <cell r="E2003">
            <v>161000</v>
          </cell>
          <cell r="F2003">
            <v>7000</v>
          </cell>
          <cell r="G2003">
            <v>4.55</v>
          </cell>
          <cell r="H2003">
            <v>276920000000</v>
          </cell>
        </row>
        <row r="2004">
          <cell r="B2004" t="str">
            <v>신세계건설</v>
          </cell>
          <cell r="C2004" t="str">
            <v>KOSPI</v>
          </cell>
          <cell r="D2004" t="str">
            <v>건설업</v>
          </cell>
          <cell r="E2004">
            <v>46350</v>
          </cell>
          <cell r="F2004">
            <v>-450</v>
          </cell>
          <cell r="G2004">
            <v>-0.96</v>
          </cell>
          <cell r="H2004">
            <v>185400000000</v>
          </cell>
        </row>
        <row r="2005">
          <cell r="B2005" t="str">
            <v>신세계인터내셔날</v>
          </cell>
          <cell r="C2005" t="str">
            <v>KOSPI</v>
          </cell>
          <cell r="D2005" t="str">
            <v>유통업</v>
          </cell>
          <cell r="E2005">
            <v>201500</v>
          </cell>
          <cell r="F2005">
            <v>-1000</v>
          </cell>
          <cell r="G2005">
            <v>-0.49</v>
          </cell>
          <cell r="H2005">
            <v>1438710000000</v>
          </cell>
        </row>
        <row r="2006">
          <cell r="B2006" t="str">
            <v>신세계푸드</v>
          </cell>
          <cell r="C2006" t="str">
            <v>KOSPI</v>
          </cell>
          <cell r="D2006" t="str">
            <v>서비스업</v>
          </cell>
          <cell r="E2006">
            <v>73700</v>
          </cell>
          <cell r="F2006">
            <v>-800</v>
          </cell>
          <cell r="G2006">
            <v>-1.07</v>
          </cell>
          <cell r="H2006">
            <v>285401776000</v>
          </cell>
        </row>
        <row r="2007">
          <cell r="B2007" t="str">
            <v>신송홀딩스</v>
          </cell>
          <cell r="C2007" t="str">
            <v>KOSPI</v>
          </cell>
          <cell r="D2007" t="str">
            <v>유통업</v>
          </cell>
          <cell r="E2007">
            <v>5120</v>
          </cell>
          <cell r="F2007">
            <v>30</v>
          </cell>
          <cell r="G2007">
            <v>0.59</v>
          </cell>
          <cell r="H2007">
            <v>60563752960</v>
          </cell>
        </row>
        <row r="2008">
          <cell r="B2008" t="str">
            <v>신영와코루</v>
          </cell>
          <cell r="C2008" t="str">
            <v>KOSPI</v>
          </cell>
          <cell r="D2008" t="str">
            <v>섬유의복</v>
          </cell>
          <cell r="E2008">
            <v>97900</v>
          </cell>
          <cell r="F2008">
            <v>200</v>
          </cell>
          <cell r="G2008">
            <v>0.2</v>
          </cell>
          <cell r="H2008">
            <v>88110000000</v>
          </cell>
        </row>
        <row r="2009">
          <cell r="B2009" t="str">
            <v>신영증권</v>
          </cell>
          <cell r="C2009" t="str">
            <v>KOSPI</v>
          </cell>
          <cell r="D2009" t="str">
            <v>증권</v>
          </cell>
          <cell r="E2009">
            <v>56900</v>
          </cell>
          <cell r="F2009">
            <v>-200</v>
          </cell>
          <cell r="G2009">
            <v>-0.35</v>
          </cell>
          <cell r="H2009">
            <v>534076885300</v>
          </cell>
        </row>
        <row r="2010">
          <cell r="B2010" t="str">
            <v>신영증권우</v>
          </cell>
          <cell r="C2010" t="str">
            <v>KOSPI</v>
          </cell>
          <cell r="D2010" t="str">
            <v>증권</v>
          </cell>
          <cell r="E2010">
            <v>55900</v>
          </cell>
          <cell r="F2010">
            <v>0</v>
          </cell>
          <cell r="G2010">
            <v>0</v>
          </cell>
          <cell r="H2010">
            <v>394305351700</v>
          </cell>
        </row>
        <row r="2011">
          <cell r="B2011" t="str">
            <v>신원</v>
          </cell>
          <cell r="C2011" t="str">
            <v>KOSPI</v>
          </cell>
          <cell r="D2011" t="str">
            <v>섬유의복</v>
          </cell>
          <cell r="E2011">
            <v>1530</v>
          </cell>
          <cell r="F2011">
            <v>40</v>
          </cell>
          <cell r="G2011">
            <v>2.68</v>
          </cell>
          <cell r="H2011">
            <v>130115023470</v>
          </cell>
        </row>
        <row r="2012">
          <cell r="B2012" t="str">
            <v>신원우</v>
          </cell>
          <cell r="C2012" t="str">
            <v>KOSPI</v>
          </cell>
          <cell r="D2012" t="str">
            <v>섬유의복</v>
          </cell>
          <cell r="E2012">
            <v>34300</v>
          </cell>
          <cell r="F2012">
            <v>-200</v>
          </cell>
          <cell r="G2012">
            <v>-0.57999999999999996</v>
          </cell>
          <cell r="H2012">
            <v>3112382000</v>
          </cell>
        </row>
        <row r="2013">
          <cell r="B2013" t="str">
            <v>신일전자</v>
          </cell>
          <cell r="C2013" t="str">
            <v>KOSPI</v>
          </cell>
          <cell r="D2013" t="str">
            <v>유통업</v>
          </cell>
          <cell r="E2013">
            <v>2185</v>
          </cell>
          <cell r="F2013">
            <v>-20</v>
          </cell>
          <cell r="G2013">
            <v>-0.91</v>
          </cell>
          <cell r="H2013">
            <v>155238833385</v>
          </cell>
        </row>
        <row r="2014">
          <cell r="B2014" t="str">
            <v>신풍제약</v>
          </cell>
          <cell r="C2014" t="str">
            <v>KOSPI</v>
          </cell>
          <cell r="D2014" t="str">
            <v>의약품</v>
          </cell>
          <cell r="E2014">
            <v>82900</v>
          </cell>
          <cell r="F2014">
            <v>-2200</v>
          </cell>
          <cell r="G2014">
            <v>-2.59</v>
          </cell>
          <cell r="H2014">
            <v>4392455671000</v>
          </cell>
        </row>
        <row r="2015">
          <cell r="B2015" t="str">
            <v>신풍제약우</v>
          </cell>
          <cell r="C2015" t="str">
            <v>KOSPI</v>
          </cell>
          <cell r="D2015" t="str">
            <v>의약품</v>
          </cell>
          <cell r="E2015">
            <v>82400</v>
          </cell>
          <cell r="F2015">
            <v>-2600</v>
          </cell>
          <cell r="G2015">
            <v>-3.06</v>
          </cell>
          <cell r="H2015">
            <v>181280000000</v>
          </cell>
        </row>
        <row r="2016">
          <cell r="B2016" t="str">
            <v>신풍제지</v>
          </cell>
          <cell r="C2016" t="str">
            <v>KOSPI</v>
          </cell>
          <cell r="D2016" t="str">
            <v>종이목재</v>
          </cell>
          <cell r="E2016">
            <v>3950</v>
          </cell>
          <cell r="F2016">
            <v>-60</v>
          </cell>
          <cell r="G2016">
            <v>-1.5</v>
          </cell>
          <cell r="H2016">
            <v>138086865000</v>
          </cell>
        </row>
        <row r="2017">
          <cell r="B2017" t="str">
            <v>신한알파리츠</v>
          </cell>
          <cell r="C2017" t="str">
            <v>KOSPI</v>
          </cell>
          <cell r="D2017" t="str">
            <v>서비스업</v>
          </cell>
          <cell r="E2017">
            <v>7530</v>
          </cell>
          <cell r="F2017">
            <v>0</v>
          </cell>
          <cell r="G2017">
            <v>0</v>
          </cell>
          <cell r="H2017">
            <v>394045826190</v>
          </cell>
        </row>
        <row r="2018">
          <cell r="B2018" t="str">
            <v>신한지주</v>
          </cell>
          <cell r="C2018" t="str">
            <v>KOSPI</v>
          </cell>
          <cell r="D2018" t="str">
            <v>기타금융</v>
          </cell>
          <cell r="E2018">
            <v>36800</v>
          </cell>
          <cell r="F2018">
            <v>-650</v>
          </cell>
          <cell r="G2018">
            <v>-1.74</v>
          </cell>
          <cell r="H2018">
            <v>19010863587200</v>
          </cell>
        </row>
        <row r="2019">
          <cell r="B2019" t="str">
            <v>신화실업</v>
          </cell>
          <cell r="C2019" t="str">
            <v>KOSPI</v>
          </cell>
          <cell r="D2019" t="str">
            <v>철강금속</v>
          </cell>
          <cell r="E2019">
            <v>23800</v>
          </cell>
          <cell r="F2019">
            <v>250</v>
          </cell>
          <cell r="G2019">
            <v>1.06</v>
          </cell>
          <cell r="H2019">
            <v>28914096400</v>
          </cell>
        </row>
        <row r="2020">
          <cell r="B2020" t="str">
            <v>신흥</v>
          </cell>
          <cell r="C2020" t="str">
            <v>KOSPI</v>
          </cell>
          <cell r="D2020" t="str">
            <v>유통업</v>
          </cell>
          <cell r="E2020">
            <v>11900</v>
          </cell>
          <cell r="F2020">
            <v>-100</v>
          </cell>
          <cell r="G2020">
            <v>-0.83</v>
          </cell>
          <cell r="H2020">
            <v>114240000000</v>
          </cell>
        </row>
        <row r="2021">
          <cell r="B2021" t="str">
            <v>쌍방울</v>
          </cell>
          <cell r="C2021" t="str">
            <v>KOSPI</v>
          </cell>
          <cell r="D2021" t="str">
            <v>섬유의복</v>
          </cell>
          <cell r="E2021">
            <v>614</v>
          </cell>
          <cell r="F2021">
            <v>1</v>
          </cell>
          <cell r="G2021">
            <v>0.16</v>
          </cell>
          <cell r="H2021">
            <v>146966810978</v>
          </cell>
        </row>
        <row r="2022">
          <cell r="B2022" t="str">
            <v>쌍용양회</v>
          </cell>
          <cell r="C2022" t="str">
            <v>KOSPI</v>
          </cell>
          <cell r="D2022" t="str">
            <v>비금속광물</v>
          </cell>
          <cell r="E2022">
            <v>7510</v>
          </cell>
          <cell r="F2022">
            <v>-170</v>
          </cell>
          <cell r="G2022">
            <v>-2.21</v>
          </cell>
          <cell r="H2022">
            <v>3783985558450</v>
          </cell>
        </row>
        <row r="2023">
          <cell r="B2023" t="str">
            <v>쌍용차</v>
          </cell>
          <cell r="C2023" t="str">
            <v>KOSPI</v>
          </cell>
          <cell r="D2023" t="str">
            <v>운수장비</v>
          </cell>
          <cell r="E2023">
            <v>2770</v>
          </cell>
          <cell r="F2023">
            <v>0</v>
          </cell>
          <cell r="G2023">
            <v>0</v>
          </cell>
          <cell r="H2023">
            <v>415056805540</v>
          </cell>
        </row>
        <row r="2024">
          <cell r="B2024" t="str">
            <v>써니전자</v>
          </cell>
          <cell r="C2024" t="str">
            <v>KOSPI</v>
          </cell>
          <cell r="D2024" t="str">
            <v>전기전자</v>
          </cell>
          <cell r="E2024">
            <v>3450</v>
          </cell>
          <cell r="F2024">
            <v>0</v>
          </cell>
          <cell r="G2024">
            <v>0</v>
          </cell>
          <cell r="H2024">
            <v>120215287950</v>
          </cell>
        </row>
        <row r="2025">
          <cell r="B2025" t="str">
            <v>쎌마테라퓨틱스</v>
          </cell>
          <cell r="C2025" t="str">
            <v>KOSPI</v>
          </cell>
          <cell r="D2025" t="str">
            <v>서비스업</v>
          </cell>
          <cell r="E2025">
            <v>6410</v>
          </cell>
          <cell r="F2025">
            <v>0</v>
          </cell>
          <cell r="G2025">
            <v>0</v>
          </cell>
          <cell r="H2025">
            <v>86229499400</v>
          </cell>
        </row>
        <row r="2026">
          <cell r="B2026" t="str">
            <v>씨아이테크</v>
          </cell>
          <cell r="C2026" t="str">
            <v>KOSPI</v>
          </cell>
          <cell r="D2026" t="str">
            <v>기타제조업</v>
          </cell>
          <cell r="E2026">
            <v>975</v>
          </cell>
          <cell r="F2026">
            <v>-15</v>
          </cell>
          <cell r="G2026">
            <v>-1.52</v>
          </cell>
          <cell r="H2026">
            <v>24444002700</v>
          </cell>
        </row>
        <row r="2027">
          <cell r="B2027" t="str">
            <v>씨에스윈드</v>
          </cell>
          <cell r="C2027" t="str">
            <v>KOSPI</v>
          </cell>
          <cell r="D2027" t="str">
            <v>기계</v>
          </cell>
          <cell r="E2027">
            <v>74400</v>
          </cell>
          <cell r="F2027">
            <v>-1400</v>
          </cell>
          <cell r="G2027">
            <v>-1.85</v>
          </cell>
          <cell r="H2027">
            <v>3137552383200</v>
          </cell>
        </row>
        <row r="2028">
          <cell r="B2028" t="str">
            <v>아남전자</v>
          </cell>
          <cell r="C2028" t="str">
            <v>KOSPI</v>
          </cell>
          <cell r="D2028" t="str">
            <v>전기전자</v>
          </cell>
          <cell r="E2028">
            <v>3120</v>
          </cell>
          <cell r="F2028">
            <v>5</v>
          </cell>
          <cell r="G2028">
            <v>0.16</v>
          </cell>
          <cell r="H2028">
            <v>240629438400</v>
          </cell>
        </row>
        <row r="2029">
          <cell r="B2029" t="str">
            <v>아모레G</v>
          </cell>
          <cell r="C2029" t="str">
            <v>KOSPI</v>
          </cell>
          <cell r="D2029" t="str">
            <v>화학</v>
          </cell>
          <cell r="E2029">
            <v>65600</v>
          </cell>
          <cell r="F2029">
            <v>700</v>
          </cell>
          <cell r="G2029">
            <v>1.08</v>
          </cell>
          <cell r="H2029">
            <v>5409256608000</v>
          </cell>
        </row>
        <row r="2030">
          <cell r="B2030" t="str">
            <v>아모레G3우(전환)</v>
          </cell>
          <cell r="C2030" t="str">
            <v>KOSPI</v>
          </cell>
          <cell r="D2030" t="str">
            <v>화학</v>
          </cell>
          <cell r="E2030">
            <v>41800</v>
          </cell>
          <cell r="F2030">
            <v>1300</v>
          </cell>
          <cell r="G2030">
            <v>3.21</v>
          </cell>
          <cell r="H2030">
            <v>296453960000</v>
          </cell>
        </row>
        <row r="2031">
          <cell r="B2031" t="str">
            <v>아모레G우</v>
          </cell>
          <cell r="C2031" t="str">
            <v>KOSPI</v>
          </cell>
          <cell r="D2031" t="str">
            <v>화학</v>
          </cell>
          <cell r="E2031">
            <v>21950</v>
          </cell>
          <cell r="F2031">
            <v>50</v>
          </cell>
          <cell r="G2031">
            <v>0.23</v>
          </cell>
          <cell r="H2031">
            <v>141440751500</v>
          </cell>
        </row>
        <row r="2032">
          <cell r="B2032" t="str">
            <v>아모레퍼시픽</v>
          </cell>
          <cell r="C2032" t="str">
            <v>KOSPI</v>
          </cell>
          <cell r="D2032" t="str">
            <v>화학</v>
          </cell>
          <cell r="E2032">
            <v>261000</v>
          </cell>
          <cell r="F2032">
            <v>2500</v>
          </cell>
          <cell r="G2032">
            <v>0.97</v>
          </cell>
          <cell r="H2032">
            <v>15257665890000</v>
          </cell>
        </row>
        <row r="2033">
          <cell r="B2033" t="str">
            <v>아모레퍼시픽우</v>
          </cell>
          <cell r="C2033" t="str">
            <v>KOSPI</v>
          </cell>
          <cell r="D2033" t="str">
            <v>화학</v>
          </cell>
          <cell r="E2033">
            <v>84100</v>
          </cell>
          <cell r="F2033">
            <v>600</v>
          </cell>
          <cell r="G2033">
            <v>0.72</v>
          </cell>
          <cell r="H2033">
            <v>887913503000</v>
          </cell>
        </row>
        <row r="2034">
          <cell r="B2034" t="str">
            <v>아세아</v>
          </cell>
          <cell r="C2034" t="str">
            <v>KOSPI</v>
          </cell>
          <cell r="D2034" t="str">
            <v>서비스업</v>
          </cell>
          <cell r="E2034">
            <v>118000</v>
          </cell>
          <cell r="F2034">
            <v>-3000</v>
          </cell>
          <cell r="G2034">
            <v>-2.48</v>
          </cell>
          <cell r="H2034">
            <v>258540832000</v>
          </cell>
        </row>
        <row r="2035">
          <cell r="B2035" t="str">
            <v>아세아시멘트</v>
          </cell>
          <cell r="C2035" t="str">
            <v>KOSPI</v>
          </cell>
          <cell r="D2035" t="str">
            <v>비금속광물</v>
          </cell>
          <cell r="E2035">
            <v>113000</v>
          </cell>
          <cell r="F2035">
            <v>-3500</v>
          </cell>
          <cell r="G2035">
            <v>-3</v>
          </cell>
          <cell r="H2035">
            <v>440226417000</v>
          </cell>
        </row>
        <row r="2036">
          <cell r="B2036" t="str">
            <v>아세아제지</v>
          </cell>
          <cell r="C2036" t="str">
            <v>KOSPI</v>
          </cell>
          <cell r="D2036" t="str">
            <v>종이목재</v>
          </cell>
          <cell r="E2036">
            <v>48700</v>
          </cell>
          <cell r="F2036">
            <v>-150</v>
          </cell>
          <cell r="G2036">
            <v>-0.31</v>
          </cell>
          <cell r="H2036">
            <v>436181647400</v>
          </cell>
        </row>
        <row r="2037">
          <cell r="B2037" t="str">
            <v>아시아나IDT</v>
          </cell>
          <cell r="C2037" t="str">
            <v>KOSPI</v>
          </cell>
          <cell r="D2037" t="str">
            <v>서비스업</v>
          </cell>
          <cell r="E2037">
            <v>21400</v>
          </cell>
          <cell r="F2037">
            <v>-200</v>
          </cell>
          <cell r="G2037">
            <v>-0.93</v>
          </cell>
          <cell r="H2037">
            <v>237540000000</v>
          </cell>
        </row>
        <row r="2038">
          <cell r="B2038" t="str">
            <v>아시아나항공</v>
          </cell>
          <cell r="C2038" t="str">
            <v>KOSPI</v>
          </cell>
          <cell r="D2038" t="str">
            <v>운수창고업</v>
          </cell>
          <cell r="E2038">
            <v>15050</v>
          </cell>
          <cell r="F2038">
            <v>-100</v>
          </cell>
          <cell r="G2038">
            <v>-0.66</v>
          </cell>
          <cell r="H2038">
            <v>1119897048200</v>
          </cell>
        </row>
        <row r="2039">
          <cell r="B2039" t="str">
            <v>아이마켓코리아</v>
          </cell>
          <cell r="C2039" t="str">
            <v>KOSPI</v>
          </cell>
          <cell r="D2039" t="str">
            <v>유통업</v>
          </cell>
          <cell r="E2039">
            <v>9170</v>
          </cell>
          <cell r="F2039">
            <v>100</v>
          </cell>
          <cell r="G2039">
            <v>1.1000000000000001</v>
          </cell>
          <cell r="H2039">
            <v>306542462800</v>
          </cell>
        </row>
        <row r="2040">
          <cell r="B2040" t="str">
            <v>아이에스동서</v>
          </cell>
          <cell r="C2040" t="str">
            <v>KOSPI</v>
          </cell>
          <cell r="D2040" t="str">
            <v>비금속광물</v>
          </cell>
          <cell r="E2040">
            <v>56500</v>
          </cell>
          <cell r="F2040">
            <v>-200</v>
          </cell>
          <cell r="G2040">
            <v>-0.35</v>
          </cell>
          <cell r="H2040">
            <v>1745432239000</v>
          </cell>
        </row>
        <row r="2041">
          <cell r="B2041" t="str">
            <v>알루코</v>
          </cell>
          <cell r="C2041" t="str">
            <v>KOSPI</v>
          </cell>
          <cell r="D2041" t="str">
            <v>철강금속</v>
          </cell>
          <cell r="E2041">
            <v>4945</v>
          </cell>
          <cell r="F2041">
            <v>350</v>
          </cell>
          <cell r="G2041">
            <v>7.62</v>
          </cell>
          <cell r="H2041">
            <v>411460014435</v>
          </cell>
        </row>
        <row r="2042">
          <cell r="B2042" t="str">
            <v>애경산업</v>
          </cell>
          <cell r="C2042" t="str">
            <v>KOSPI</v>
          </cell>
          <cell r="D2042" t="str">
            <v>화학</v>
          </cell>
          <cell r="E2042">
            <v>24550</v>
          </cell>
          <cell r="F2042">
            <v>-250</v>
          </cell>
          <cell r="G2042">
            <v>-1.01</v>
          </cell>
          <cell r="H2042">
            <v>648363904250</v>
          </cell>
        </row>
        <row r="2043">
          <cell r="B2043" t="str">
            <v>애경유화</v>
          </cell>
          <cell r="C2043" t="str">
            <v>KOSPI</v>
          </cell>
          <cell r="D2043" t="str">
            <v>화학</v>
          </cell>
          <cell r="E2043">
            <v>11150</v>
          </cell>
          <cell r="F2043">
            <v>-450</v>
          </cell>
          <cell r="G2043">
            <v>-3.88</v>
          </cell>
          <cell r="H2043">
            <v>357246000000</v>
          </cell>
        </row>
        <row r="2044">
          <cell r="B2044" t="str">
            <v>에넥스</v>
          </cell>
          <cell r="C2044" t="str">
            <v>KOSPI</v>
          </cell>
          <cell r="D2044" t="str">
            <v>기타제조업</v>
          </cell>
          <cell r="E2044">
            <v>2140</v>
          </cell>
          <cell r="F2044">
            <v>-115</v>
          </cell>
          <cell r="G2044">
            <v>-5.0999999999999996</v>
          </cell>
          <cell r="H2044">
            <v>128382111740</v>
          </cell>
        </row>
        <row r="2045">
          <cell r="B2045" t="str">
            <v>에스엘</v>
          </cell>
          <cell r="C2045" t="str">
            <v>KOSPI</v>
          </cell>
          <cell r="D2045" t="str">
            <v>운수장비</v>
          </cell>
          <cell r="E2045">
            <v>22300</v>
          </cell>
          <cell r="F2045">
            <v>0</v>
          </cell>
          <cell r="G2045">
            <v>0</v>
          </cell>
          <cell r="H2045">
            <v>1074933077100</v>
          </cell>
        </row>
        <row r="2046">
          <cell r="B2046" t="str">
            <v>에스원</v>
          </cell>
          <cell r="C2046" t="str">
            <v>KOSPI</v>
          </cell>
          <cell r="D2046" t="str">
            <v>서비스업</v>
          </cell>
          <cell r="E2046">
            <v>81900</v>
          </cell>
          <cell r="F2046">
            <v>200</v>
          </cell>
          <cell r="G2046">
            <v>0.24</v>
          </cell>
          <cell r="H2046">
            <v>3112132678200</v>
          </cell>
        </row>
        <row r="2047">
          <cell r="B2047" t="str">
            <v>에쓰씨엔지니어링</v>
          </cell>
          <cell r="C2047" t="str">
            <v>KOSPI</v>
          </cell>
          <cell r="D2047" t="str">
            <v>건설업</v>
          </cell>
          <cell r="E2047">
            <v>4440</v>
          </cell>
          <cell r="F2047">
            <v>-135</v>
          </cell>
          <cell r="G2047">
            <v>-2.95</v>
          </cell>
          <cell r="H2047">
            <v>127794686280</v>
          </cell>
        </row>
        <row r="2048">
          <cell r="B2048" t="str">
            <v>에어부산</v>
          </cell>
          <cell r="C2048" t="str">
            <v>KOSPI</v>
          </cell>
          <cell r="D2048" t="str">
            <v>운수창고업</v>
          </cell>
          <cell r="E2048">
            <v>3695</v>
          </cell>
          <cell r="F2048">
            <v>-45</v>
          </cell>
          <cell r="G2048">
            <v>-1.2</v>
          </cell>
          <cell r="H2048">
            <v>303248650000</v>
          </cell>
        </row>
        <row r="2049">
          <cell r="B2049" t="str">
            <v>에이리츠</v>
          </cell>
          <cell r="C2049" t="str">
            <v>KOSPI</v>
          </cell>
          <cell r="D2049" t="str">
            <v>서비스업</v>
          </cell>
          <cell r="E2049">
            <v>8040</v>
          </cell>
          <cell r="F2049">
            <v>110</v>
          </cell>
          <cell r="G2049">
            <v>1.39</v>
          </cell>
          <cell r="H2049">
            <v>30493911000</v>
          </cell>
        </row>
        <row r="2050">
          <cell r="B2050" t="str">
            <v>에이블씨엔씨</v>
          </cell>
          <cell r="C2050" t="str">
            <v>KOSPI</v>
          </cell>
          <cell r="D2050" t="str">
            <v>화학</v>
          </cell>
          <cell r="E2050">
            <v>7580</v>
          </cell>
          <cell r="F2050">
            <v>140</v>
          </cell>
          <cell r="G2050">
            <v>1.88</v>
          </cell>
          <cell r="H2050">
            <v>204913619220</v>
          </cell>
        </row>
        <row r="2051">
          <cell r="B2051" t="str">
            <v>에이엔피</v>
          </cell>
          <cell r="C2051" t="str">
            <v>KOSPI</v>
          </cell>
          <cell r="D2051" t="str">
            <v>전기전자</v>
          </cell>
          <cell r="E2051">
            <v>1490</v>
          </cell>
          <cell r="F2051">
            <v>25</v>
          </cell>
          <cell r="G2051">
            <v>1.71</v>
          </cell>
          <cell r="H2051">
            <v>32521349410</v>
          </cell>
        </row>
        <row r="2052">
          <cell r="B2052" t="str">
            <v>에이프로젠 KIC</v>
          </cell>
          <cell r="C2052" t="str">
            <v>KOSPI</v>
          </cell>
          <cell r="D2052" t="str">
            <v>기계</v>
          </cell>
          <cell r="E2052">
            <v>2050</v>
          </cell>
          <cell r="F2052">
            <v>-30</v>
          </cell>
          <cell r="G2052">
            <v>-1.44</v>
          </cell>
          <cell r="H2052">
            <v>380928013150</v>
          </cell>
        </row>
        <row r="2053">
          <cell r="B2053" t="str">
            <v>에이프로젠제약</v>
          </cell>
          <cell r="C2053" t="str">
            <v>KOSPI</v>
          </cell>
          <cell r="D2053" t="str">
            <v>의약품</v>
          </cell>
          <cell r="E2053">
            <v>1160</v>
          </cell>
          <cell r="F2053">
            <v>-10</v>
          </cell>
          <cell r="G2053">
            <v>-0.85</v>
          </cell>
          <cell r="H2053">
            <v>462347889720</v>
          </cell>
        </row>
        <row r="2054">
          <cell r="B2054" t="str">
            <v>에이플러스에셋</v>
          </cell>
          <cell r="C2054" t="str">
            <v>KOSPI</v>
          </cell>
          <cell r="D2054" t="str">
            <v>기타금융</v>
          </cell>
          <cell r="E2054">
            <v>8410</v>
          </cell>
          <cell r="F2054">
            <v>-290</v>
          </cell>
          <cell r="G2054">
            <v>-3.33</v>
          </cell>
          <cell r="H2054">
            <v>190130698130</v>
          </cell>
        </row>
        <row r="2055">
          <cell r="B2055" t="str">
            <v>엔씨소프트</v>
          </cell>
          <cell r="C2055" t="str">
            <v>KOSPI</v>
          </cell>
          <cell r="D2055" t="str">
            <v>서비스업</v>
          </cell>
          <cell r="E2055">
            <v>875000</v>
          </cell>
          <cell r="F2055">
            <v>2000</v>
          </cell>
          <cell r="G2055">
            <v>0.23</v>
          </cell>
          <cell r="H2055">
            <v>19209769250000</v>
          </cell>
        </row>
        <row r="2056">
          <cell r="B2056" t="str">
            <v>엔에스쇼핑</v>
          </cell>
          <cell r="C2056" t="str">
            <v>KOSPI</v>
          </cell>
          <cell r="D2056" t="str">
            <v>유통업</v>
          </cell>
          <cell r="E2056">
            <v>11850</v>
          </cell>
          <cell r="F2056">
            <v>150</v>
          </cell>
          <cell r="G2056">
            <v>1.28</v>
          </cell>
          <cell r="H2056">
            <v>399297600000</v>
          </cell>
        </row>
        <row r="2057">
          <cell r="B2057" t="str">
            <v>엔케이</v>
          </cell>
          <cell r="C2057" t="str">
            <v>KOSPI</v>
          </cell>
          <cell r="D2057" t="str">
            <v>기계</v>
          </cell>
          <cell r="E2057">
            <v>1350</v>
          </cell>
          <cell r="F2057">
            <v>-40</v>
          </cell>
          <cell r="G2057">
            <v>-2.88</v>
          </cell>
          <cell r="H2057">
            <v>107977525200</v>
          </cell>
        </row>
        <row r="2058">
          <cell r="B2058" t="str">
            <v>엔케이물산</v>
          </cell>
          <cell r="C2058" t="str">
            <v>KOSPI</v>
          </cell>
          <cell r="D2058" t="str">
            <v>유통업</v>
          </cell>
          <cell r="E2058">
            <v>654</v>
          </cell>
          <cell r="F2058">
            <v>27</v>
          </cell>
          <cell r="G2058">
            <v>4.3099999999999996</v>
          </cell>
          <cell r="H2058">
            <v>51953243340</v>
          </cell>
        </row>
        <row r="2059">
          <cell r="B2059" t="str">
            <v>엘브이엠씨홀딩스</v>
          </cell>
          <cell r="C2059" t="str">
            <v>KOSPI</v>
          </cell>
          <cell r="D2059" t="str">
            <v>유통업</v>
          </cell>
          <cell r="E2059">
            <v>3885</v>
          </cell>
          <cell r="F2059">
            <v>-115</v>
          </cell>
          <cell r="G2059">
            <v>-2.88</v>
          </cell>
          <cell r="H2059">
            <v>327694268265</v>
          </cell>
        </row>
        <row r="2060">
          <cell r="B2060" t="str">
            <v>영보화학</v>
          </cell>
          <cell r="C2060" t="str">
            <v>KOSPI</v>
          </cell>
          <cell r="D2060" t="str">
            <v>화학</v>
          </cell>
          <cell r="E2060">
            <v>4115</v>
          </cell>
          <cell r="F2060">
            <v>-65</v>
          </cell>
          <cell r="G2060">
            <v>-1.56</v>
          </cell>
          <cell r="H2060">
            <v>82300000000</v>
          </cell>
        </row>
        <row r="2061">
          <cell r="B2061" t="str">
            <v>영원무역</v>
          </cell>
          <cell r="C2061" t="str">
            <v>KOSPI</v>
          </cell>
          <cell r="D2061" t="str">
            <v>유통업</v>
          </cell>
          <cell r="E2061">
            <v>39450</v>
          </cell>
          <cell r="F2061">
            <v>-550</v>
          </cell>
          <cell r="G2061">
            <v>-1.38</v>
          </cell>
          <cell r="H2061">
            <v>1748087412600</v>
          </cell>
        </row>
        <row r="2062">
          <cell r="B2062" t="str">
            <v>영원무역홀딩스</v>
          </cell>
          <cell r="C2062" t="str">
            <v>KOSPI</v>
          </cell>
          <cell r="D2062" t="str">
            <v>기타금융</v>
          </cell>
          <cell r="E2062">
            <v>43400</v>
          </cell>
          <cell r="F2062">
            <v>100</v>
          </cell>
          <cell r="G2062">
            <v>0.23</v>
          </cell>
          <cell r="H2062">
            <v>591784692800</v>
          </cell>
        </row>
        <row r="2063">
          <cell r="B2063" t="str">
            <v>영진약품</v>
          </cell>
          <cell r="C2063" t="str">
            <v>KOSPI</v>
          </cell>
          <cell r="D2063" t="str">
            <v>의약품</v>
          </cell>
          <cell r="E2063">
            <v>6160</v>
          </cell>
          <cell r="F2063">
            <v>20</v>
          </cell>
          <cell r="G2063">
            <v>0.33</v>
          </cell>
          <cell r="H2063">
            <v>1126619222960</v>
          </cell>
        </row>
        <row r="2064">
          <cell r="B2064" t="str">
            <v>영풍</v>
          </cell>
          <cell r="C2064" t="str">
            <v>KOSPI</v>
          </cell>
          <cell r="D2064" t="str">
            <v>철강금속</v>
          </cell>
          <cell r="E2064">
            <v>582000</v>
          </cell>
          <cell r="F2064">
            <v>0</v>
          </cell>
          <cell r="G2064">
            <v>0</v>
          </cell>
          <cell r="H2064">
            <v>1072067280000</v>
          </cell>
        </row>
        <row r="2065">
          <cell r="B2065" t="str">
            <v>영풍제지</v>
          </cell>
          <cell r="C2065" t="str">
            <v>KOSPI</v>
          </cell>
          <cell r="D2065" t="str">
            <v>종이목재</v>
          </cell>
          <cell r="E2065">
            <v>6980</v>
          </cell>
          <cell r="F2065">
            <v>-50</v>
          </cell>
          <cell r="G2065">
            <v>-0.71</v>
          </cell>
          <cell r="H2065">
            <v>154956000000</v>
          </cell>
        </row>
        <row r="2066">
          <cell r="B2066" t="str">
            <v>영화금속</v>
          </cell>
          <cell r="C2066" t="str">
            <v>KOSPI</v>
          </cell>
          <cell r="D2066" t="str">
            <v>운수장비</v>
          </cell>
          <cell r="E2066">
            <v>1875</v>
          </cell>
          <cell r="F2066">
            <v>-30</v>
          </cell>
          <cell r="G2066">
            <v>-1.57</v>
          </cell>
          <cell r="H2066">
            <v>100114696875</v>
          </cell>
        </row>
        <row r="2067">
          <cell r="B2067" t="str">
            <v>영흥</v>
          </cell>
          <cell r="C2067" t="str">
            <v>KOSPI</v>
          </cell>
          <cell r="D2067" t="str">
            <v>철강금속</v>
          </cell>
          <cell r="E2067">
            <v>1145</v>
          </cell>
          <cell r="F2067">
            <v>-5</v>
          </cell>
          <cell r="G2067">
            <v>-0.43</v>
          </cell>
          <cell r="H2067">
            <v>109135304020</v>
          </cell>
        </row>
        <row r="2068">
          <cell r="B2068" t="str">
            <v>예스코홀딩스</v>
          </cell>
          <cell r="C2068" t="str">
            <v>KOSPI</v>
          </cell>
          <cell r="D2068" t="str">
            <v>기타금융</v>
          </cell>
          <cell r="E2068">
            <v>33550</v>
          </cell>
          <cell r="F2068">
            <v>-150</v>
          </cell>
          <cell r="G2068">
            <v>-0.45</v>
          </cell>
          <cell r="H2068">
            <v>201300000000</v>
          </cell>
        </row>
        <row r="2069">
          <cell r="B2069" t="str">
            <v>오뚜기</v>
          </cell>
          <cell r="C2069" t="str">
            <v>KOSPI</v>
          </cell>
          <cell r="D2069" t="str">
            <v>음식료품</v>
          </cell>
          <cell r="E2069">
            <v>570000</v>
          </cell>
          <cell r="F2069">
            <v>0</v>
          </cell>
          <cell r="G2069">
            <v>0</v>
          </cell>
          <cell r="H2069">
            <v>2093029170000</v>
          </cell>
        </row>
        <row r="2070">
          <cell r="B2070" t="str">
            <v>오리엔트바이오</v>
          </cell>
          <cell r="C2070" t="str">
            <v>KOSPI</v>
          </cell>
          <cell r="D2070" t="str">
            <v>의약품</v>
          </cell>
          <cell r="E2070">
            <v>1570</v>
          </cell>
          <cell r="F2070">
            <v>-10</v>
          </cell>
          <cell r="G2070">
            <v>-0.63</v>
          </cell>
          <cell r="H2070">
            <v>186154972220</v>
          </cell>
        </row>
        <row r="2071">
          <cell r="B2071" t="str">
            <v>오리온</v>
          </cell>
          <cell r="C2071" t="str">
            <v>KOSPI</v>
          </cell>
          <cell r="D2071" t="str">
            <v>음식료품</v>
          </cell>
          <cell r="E2071">
            <v>130000</v>
          </cell>
          <cell r="F2071">
            <v>-1000</v>
          </cell>
          <cell r="G2071">
            <v>-0.76</v>
          </cell>
          <cell r="H2071">
            <v>5139697160000</v>
          </cell>
        </row>
        <row r="2072">
          <cell r="B2072" t="str">
            <v>오리온홀딩스</v>
          </cell>
          <cell r="C2072" t="str">
            <v>KOSPI</v>
          </cell>
          <cell r="D2072" t="str">
            <v>기타금융</v>
          </cell>
          <cell r="E2072">
            <v>14450</v>
          </cell>
          <cell r="F2072">
            <v>200</v>
          </cell>
          <cell r="G2072">
            <v>1.4</v>
          </cell>
          <cell r="H2072">
            <v>905226347900</v>
          </cell>
        </row>
        <row r="2073">
          <cell r="B2073" t="str">
            <v>용평리조트</v>
          </cell>
          <cell r="C2073" t="str">
            <v>KOSPI</v>
          </cell>
          <cell r="D2073" t="str">
            <v>서비스업</v>
          </cell>
          <cell r="E2073">
            <v>4785</v>
          </cell>
          <cell r="F2073">
            <v>-20</v>
          </cell>
          <cell r="G2073">
            <v>-0.42</v>
          </cell>
          <cell r="H2073">
            <v>230317998405</v>
          </cell>
        </row>
        <row r="2074">
          <cell r="B2074" t="str">
            <v>우리금융지주</v>
          </cell>
          <cell r="C2074" t="str">
            <v>KOSPI</v>
          </cell>
          <cell r="D2074" t="str">
            <v>기타금융</v>
          </cell>
          <cell r="E2074">
            <v>10050</v>
          </cell>
          <cell r="F2074">
            <v>-50</v>
          </cell>
          <cell r="G2074">
            <v>-0.5</v>
          </cell>
          <cell r="H2074">
            <v>7258790214150</v>
          </cell>
        </row>
        <row r="2075">
          <cell r="B2075" t="str">
            <v>우리금융캐피탈</v>
          </cell>
          <cell r="C2075" t="str">
            <v>KOSPI</v>
          </cell>
          <cell r="D2075" t="str">
            <v>기타금융</v>
          </cell>
          <cell r="E2075">
            <v>11000</v>
          </cell>
          <cell r="F2075">
            <v>150</v>
          </cell>
          <cell r="G2075">
            <v>1.38</v>
          </cell>
          <cell r="H2075">
            <v>633004790000</v>
          </cell>
        </row>
        <row r="2076">
          <cell r="B2076" t="str">
            <v>우리들제약</v>
          </cell>
          <cell r="C2076" t="str">
            <v>KOSPI</v>
          </cell>
          <cell r="D2076" t="str">
            <v>의약품</v>
          </cell>
          <cell r="E2076">
            <v>8900</v>
          </cell>
          <cell r="F2076">
            <v>-40</v>
          </cell>
          <cell r="G2076">
            <v>-0.45</v>
          </cell>
          <cell r="H2076">
            <v>130945103700</v>
          </cell>
        </row>
        <row r="2077">
          <cell r="B2077" t="str">
            <v>우리들휴브레인</v>
          </cell>
          <cell r="C2077" t="str">
            <v>KOSPI</v>
          </cell>
          <cell r="D2077" t="str">
            <v>유통업</v>
          </cell>
          <cell r="E2077">
            <v>2235</v>
          </cell>
          <cell r="F2077">
            <v>-285</v>
          </cell>
          <cell r="G2077">
            <v>-11.31</v>
          </cell>
          <cell r="H2077">
            <v>112642732755</v>
          </cell>
        </row>
        <row r="2078">
          <cell r="B2078" t="str">
            <v>우리종금</v>
          </cell>
          <cell r="C2078" t="str">
            <v>KOSPI</v>
          </cell>
          <cell r="D2078" t="str">
            <v>기타금융</v>
          </cell>
          <cell r="E2078">
            <v>693</v>
          </cell>
          <cell r="F2078">
            <v>5</v>
          </cell>
          <cell r="G2078">
            <v>0.73</v>
          </cell>
          <cell r="H2078">
            <v>605822960358</v>
          </cell>
        </row>
        <row r="2079">
          <cell r="B2079" t="str">
            <v>우성사료</v>
          </cell>
          <cell r="C2079" t="str">
            <v>KOSPI</v>
          </cell>
          <cell r="D2079" t="str">
            <v>음식료품</v>
          </cell>
          <cell r="E2079">
            <v>4085</v>
          </cell>
          <cell r="F2079">
            <v>0</v>
          </cell>
          <cell r="G2079">
            <v>0</v>
          </cell>
          <cell r="H2079">
            <v>126226500000</v>
          </cell>
        </row>
        <row r="2080">
          <cell r="B2080" t="str">
            <v>우신시스템</v>
          </cell>
          <cell r="C2080" t="str">
            <v>KOSPI</v>
          </cell>
          <cell r="D2080" t="str">
            <v>기계</v>
          </cell>
          <cell r="E2080">
            <v>5910</v>
          </cell>
          <cell r="F2080">
            <v>110</v>
          </cell>
          <cell r="G2080">
            <v>1.9</v>
          </cell>
          <cell r="H2080">
            <v>108236059140</v>
          </cell>
        </row>
        <row r="2081">
          <cell r="B2081" t="str">
            <v>우진</v>
          </cell>
          <cell r="C2081" t="str">
            <v>KOSPI</v>
          </cell>
          <cell r="D2081" t="str">
            <v>의료정밀</v>
          </cell>
          <cell r="E2081">
            <v>4820</v>
          </cell>
          <cell r="F2081">
            <v>50</v>
          </cell>
          <cell r="G2081">
            <v>1.05</v>
          </cell>
          <cell r="H2081">
            <v>97374767880</v>
          </cell>
        </row>
        <row r="2082">
          <cell r="B2082" t="str">
            <v>우진아이엔에스</v>
          </cell>
          <cell r="C2082" t="str">
            <v>KOSPI</v>
          </cell>
          <cell r="D2082" t="str">
            <v>건설업</v>
          </cell>
          <cell r="E2082">
            <v>7960</v>
          </cell>
          <cell r="F2082">
            <v>90</v>
          </cell>
          <cell r="G2082">
            <v>1.1399999999999999</v>
          </cell>
          <cell r="H2082">
            <v>60671120000</v>
          </cell>
        </row>
        <row r="2083">
          <cell r="B2083" t="str">
            <v>우진플라임</v>
          </cell>
          <cell r="C2083" t="str">
            <v>KOSPI</v>
          </cell>
          <cell r="D2083" t="str">
            <v>기계</v>
          </cell>
          <cell r="E2083">
            <v>7870</v>
          </cell>
          <cell r="F2083">
            <v>640</v>
          </cell>
          <cell r="G2083">
            <v>8.85</v>
          </cell>
          <cell r="H2083">
            <v>78700000000</v>
          </cell>
        </row>
        <row r="2084">
          <cell r="B2084" t="str">
            <v>웅진</v>
          </cell>
          <cell r="C2084" t="str">
            <v>KOSPI</v>
          </cell>
          <cell r="D2084" t="str">
            <v>기타금융</v>
          </cell>
          <cell r="E2084">
            <v>3075</v>
          </cell>
          <cell r="F2084">
            <v>165</v>
          </cell>
          <cell r="G2084">
            <v>5.67</v>
          </cell>
          <cell r="H2084">
            <v>244088364750</v>
          </cell>
        </row>
        <row r="2085">
          <cell r="B2085" t="str">
            <v>웅진씽크빅</v>
          </cell>
          <cell r="C2085" t="str">
            <v>KOSPI</v>
          </cell>
          <cell r="D2085" t="str">
            <v>서비스업</v>
          </cell>
          <cell r="E2085">
            <v>3985</v>
          </cell>
          <cell r="F2085">
            <v>675</v>
          </cell>
          <cell r="G2085">
            <v>20.39</v>
          </cell>
          <cell r="H2085">
            <v>460291350225</v>
          </cell>
        </row>
        <row r="2086">
          <cell r="B2086" t="str">
            <v>원림</v>
          </cell>
          <cell r="C2086" t="str">
            <v>KOSPI</v>
          </cell>
          <cell r="D2086" t="str">
            <v>섬유의복</v>
          </cell>
          <cell r="E2086">
            <v>23100</v>
          </cell>
          <cell r="F2086">
            <v>700</v>
          </cell>
          <cell r="G2086">
            <v>3.13</v>
          </cell>
          <cell r="H2086">
            <v>50820000000</v>
          </cell>
        </row>
        <row r="2087">
          <cell r="B2087" t="str">
            <v>웰바이오텍</v>
          </cell>
          <cell r="C2087" t="str">
            <v>KOSPI</v>
          </cell>
          <cell r="D2087" t="str">
            <v>유통업</v>
          </cell>
          <cell r="E2087">
            <v>2815</v>
          </cell>
          <cell r="F2087">
            <v>-10</v>
          </cell>
          <cell r="G2087">
            <v>-0.35</v>
          </cell>
          <cell r="H2087">
            <v>136599682230</v>
          </cell>
        </row>
        <row r="2088">
          <cell r="B2088" t="str">
            <v>윌비스</v>
          </cell>
          <cell r="C2088" t="str">
            <v>KOSPI</v>
          </cell>
          <cell r="D2088" t="str">
            <v>유통업</v>
          </cell>
          <cell r="E2088">
            <v>1665</v>
          </cell>
          <cell r="F2088">
            <v>-15</v>
          </cell>
          <cell r="G2088">
            <v>-0.89</v>
          </cell>
          <cell r="H2088">
            <v>109510233480</v>
          </cell>
        </row>
        <row r="2089">
          <cell r="B2089" t="str">
            <v>유나이티드제약</v>
          </cell>
          <cell r="C2089" t="str">
            <v>KOSPI</v>
          </cell>
          <cell r="D2089" t="str">
            <v>의약품</v>
          </cell>
          <cell r="E2089">
            <v>49300</v>
          </cell>
          <cell r="F2089">
            <v>-100</v>
          </cell>
          <cell r="G2089">
            <v>-0.2</v>
          </cell>
          <cell r="H2089">
            <v>800869724600</v>
          </cell>
        </row>
        <row r="2090">
          <cell r="B2090" t="str">
            <v>유니드</v>
          </cell>
          <cell r="C2090" t="str">
            <v>KOSPI</v>
          </cell>
          <cell r="D2090" t="str">
            <v>화학</v>
          </cell>
          <cell r="E2090">
            <v>67700</v>
          </cell>
          <cell r="F2090">
            <v>100</v>
          </cell>
          <cell r="G2090">
            <v>0.15</v>
          </cell>
          <cell r="H2090">
            <v>601842371100</v>
          </cell>
        </row>
        <row r="2091">
          <cell r="B2091" t="str">
            <v>유니온</v>
          </cell>
          <cell r="C2091" t="str">
            <v>KOSPI</v>
          </cell>
          <cell r="D2091" t="str">
            <v>비금속광물</v>
          </cell>
          <cell r="E2091">
            <v>8580</v>
          </cell>
          <cell r="F2091">
            <v>-200</v>
          </cell>
          <cell r="G2091">
            <v>-2.2799999999999998</v>
          </cell>
          <cell r="H2091">
            <v>133947691020</v>
          </cell>
        </row>
        <row r="2092">
          <cell r="B2092" t="str">
            <v>유니온머티리얼</v>
          </cell>
          <cell r="C2092" t="str">
            <v>KOSPI</v>
          </cell>
          <cell r="D2092" t="str">
            <v>비금속광물</v>
          </cell>
          <cell r="E2092">
            <v>4130</v>
          </cell>
          <cell r="F2092">
            <v>50</v>
          </cell>
          <cell r="G2092">
            <v>1.23</v>
          </cell>
          <cell r="H2092">
            <v>173460000000</v>
          </cell>
        </row>
        <row r="2093">
          <cell r="B2093" t="str">
            <v>유니켐</v>
          </cell>
          <cell r="C2093" t="str">
            <v>KOSPI</v>
          </cell>
          <cell r="D2093" t="str">
            <v>기타제조업</v>
          </cell>
          <cell r="E2093">
            <v>1580</v>
          </cell>
          <cell r="F2093">
            <v>15</v>
          </cell>
          <cell r="G2093">
            <v>0.96</v>
          </cell>
          <cell r="H2093">
            <v>108562341940</v>
          </cell>
        </row>
        <row r="2094">
          <cell r="B2094" t="str">
            <v>유니퀘스트</v>
          </cell>
          <cell r="C2094" t="str">
            <v>KOSPI</v>
          </cell>
          <cell r="D2094" t="str">
            <v>유통업</v>
          </cell>
          <cell r="E2094">
            <v>11400</v>
          </cell>
          <cell r="F2094">
            <v>-50</v>
          </cell>
          <cell r="G2094">
            <v>-0.44</v>
          </cell>
          <cell r="H2094">
            <v>311524665000</v>
          </cell>
        </row>
        <row r="2095">
          <cell r="B2095" t="str">
            <v>유성기업</v>
          </cell>
          <cell r="C2095" t="str">
            <v>KOSPI</v>
          </cell>
          <cell r="D2095" t="str">
            <v>운수장비</v>
          </cell>
          <cell r="E2095">
            <v>3215</v>
          </cell>
          <cell r="F2095">
            <v>80</v>
          </cell>
          <cell r="G2095">
            <v>2.5499999999999998</v>
          </cell>
          <cell r="H2095">
            <v>83421212500</v>
          </cell>
        </row>
        <row r="2096">
          <cell r="B2096" t="str">
            <v>유수홀딩스</v>
          </cell>
          <cell r="C2096" t="str">
            <v>KOSPI</v>
          </cell>
          <cell r="D2096" t="str">
            <v>서비스업</v>
          </cell>
          <cell r="E2096">
            <v>6640</v>
          </cell>
          <cell r="F2096">
            <v>240</v>
          </cell>
          <cell r="G2096">
            <v>3.75</v>
          </cell>
          <cell r="H2096">
            <v>172917631680</v>
          </cell>
        </row>
        <row r="2097">
          <cell r="B2097" t="str">
            <v>유안타증권</v>
          </cell>
          <cell r="C2097" t="str">
            <v>KOSPI</v>
          </cell>
          <cell r="D2097" t="str">
            <v>증권</v>
          </cell>
          <cell r="E2097">
            <v>3715</v>
          </cell>
          <cell r="F2097">
            <v>180</v>
          </cell>
          <cell r="G2097">
            <v>5.09</v>
          </cell>
          <cell r="H2097">
            <v>741501279840</v>
          </cell>
        </row>
        <row r="2098">
          <cell r="B2098" t="str">
            <v>유안타증권우</v>
          </cell>
          <cell r="C2098" t="str">
            <v>KOSPI</v>
          </cell>
          <cell r="D2098" t="str">
            <v>증권</v>
          </cell>
          <cell r="E2098">
            <v>3890</v>
          </cell>
          <cell r="F2098">
            <v>230</v>
          </cell>
          <cell r="G2098">
            <v>6.28</v>
          </cell>
          <cell r="H2098">
            <v>50228504680</v>
          </cell>
        </row>
        <row r="2099">
          <cell r="B2099" t="str">
            <v>유양디앤유</v>
          </cell>
          <cell r="C2099" t="str">
            <v>KOSPI</v>
          </cell>
          <cell r="D2099" t="str">
            <v>전기전자</v>
          </cell>
          <cell r="E2099">
            <v>2440</v>
          </cell>
          <cell r="F2099">
            <v>0</v>
          </cell>
          <cell r="G2099">
            <v>0</v>
          </cell>
          <cell r="H2099">
            <v>359254954280</v>
          </cell>
        </row>
        <row r="2100">
          <cell r="B2100" t="str">
            <v>유엔젤</v>
          </cell>
          <cell r="C2100" t="str">
            <v>KOSPI</v>
          </cell>
          <cell r="D2100" t="str">
            <v>서비스업</v>
          </cell>
          <cell r="E2100">
            <v>4220</v>
          </cell>
          <cell r="F2100">
            <v>120</v>
          </cell>
          <cell r="G2100">
            <v>2.93</v>
          </cell>
          <cell r="H2100">
            <v>55684815880</v>
          </cell>
        </row>
        <row r="2101">
          <cell r="B2101" t="str">
            <v>유유제약</v>
          </cell>
          <cell r="C2101" t="str">
            <v>KOSPI</v>
          </cell>
          <cell r="D2101" t="str">
            <v>의약품</v>
          </cell>
          <cell r="E2101">
            <v>8700</v>
          </cell>
          <cell r="F2101">
            <v>-380</v>
          </cell>
          <cell r="G2101">
            <v>-4.1900000000000004</v>
          </cell>
          <cell r="H2101">
            <v>69906648900</v>
          </cell>
        </row>
        <row r="2102">
          <cell r="B2102" t="str">
            <v>유유제약1우</v>
          </cell>
          <cell r="C2102" t="str">
            <v>KOSPI</v>
          </cell>
          <cell r="D2102" t="str">
            <v>의약품</v>
          </cell>
          <cell r="E2102">
            <v>8900</v>
          </cell>
          <cell r="F2102">
            <v>-80</v>
          </cell>
          <cell r="G2102">
            <v>-0.89</v>
          </cell>
          <cell r="H2102">
            <v>10087838500</v>
          </cell>
        </row>
        <row r="2103">
          <cell r="B2103" t="str">
            <v>유유제약2우B</v>
          </cell>
          <cell r="C2103" t="str">
            <v>KOSPI</v>
          </cell>
          <cell r="D2103" t="str">
            <v>의약품</v>
          </cell>
          <cell r="E2103">
            <v>22650</v>
          </cell>
          <cell r="F2103">
            <v>450</v>
          </cell>
          <cell r="G2103">
            <v>2.0299999999999998</v>
          </cell>
          <cell r="H2103">
            <v>3716412000</v>
          </cell>
        </row>
        <row r="2104">
          <cell r="B2104" t="str">
            <v>유진투자증권</v>
          </cell>
          <cell r="C2104" t="str">
            <v>KOSPI</v>
          </cell>
          <cell r="D2104" t="str">
            <v>증권</v>
          </cell>
          <cell r="E2104">
            <v>4065</v>
          </cell>
          <cell r="F2104">
            <v>25</v>
          </cell>
          <cell r="G2104">
            <v>0.62</v>
          </cell>
          <cell r="H2104">
            <v>393761989170</v>
          </cell>
        </row>
        <row r="2105">
          <cell r="B2105" t="str">
            <v>유한양행</v>
          </cell>
          <cell r="C2105" t="str">
            <v>KOSPI</v>
          </cell>
          <cell r="D2105" t="str">
            <v>의약품</v>
          </cell>
          <cell r="E2105">
            <v>63100</v>
          </cell>
          <cell r="F2105">
            <v>100</v>
          </cell>
          <cell r="G2105">
            <v>0.16</v>
          </cell>
          <cell r="H2105">
            <v>4415293712900</v>
          </cell>
        </row>
        <row r="2106">
          <cell r="B2106" t="str">
            <v>유한양행우</v>
          </cell>
          <cell r="C2106" t="str">
            <v>KOSPI</v>
          </cell>
          <cell r="D2106" t="str">
            <v>의약품</v>
          </cell>
          <cell r="E2106">
            <v>60500</v>
          </cell>
          <cell r="F2106">
            <v>100</v>
          </cell>
          <cell r="G2106">
            <v>0.17</v>
          </cell>
          <cell r="H2106">
            <v>71446870000</v>
          </cell>
        </row>
        <row r="2107">
          <cell r="B2107" t="str">
            <v>유화증권</v>
          </cell>
          <cell r="C2107" t="str">
            <v>KOSPI</v>
          </cell>
          <cell r="D2107" t="str">
            <v>증권</v>
          </cell>
          <cell r="E2107">
            <v>2615</v>
          </cell>
          <cell r="F2107">
            <v>70</v>
          </cell>
          <cell r="G2107">
            <v>2.75</v>
          </cell>
          <cell r="H2107">
            <v>148276815225</v>
          </cell>
        </row>
        <row r="2108">
          <cell r="B2108" t="str">
            <v>유화증권우</v>
          </cell>
          <cell r="C2108" t="str">
            <v>KOSPI</v>
          </cell>
          <cell r="D2108" t="str">
            <v>증권</v>
          </cell>
          <cell r="E2108">
            <v>2640</v>
          </cell>
          <cell r="F2108">
            <v>0</v>
          </cell>
          <cell r="G2108">
            <v>0</v>
          </cell>
          <cell r="H2108">
            <v>46137762000</v>
          </cell>
        </row>
        <row r="2109">
          <cell r="B2109" t="str">
            <v>율촌화학</v>
          </cell>
          <cell r="C2109" t="str">
            <v>KOSPI</v>
          </cell>
          <cell r="D2109" t="str">
            <v>화학</v>
          </cell>
          <cell r="E2109">
            <v>20250</v>
          </cell>
          <cell r="F2109">
            <v>-100</v>
          </cell>
          <cell r="G2109">
            <v>-0.49</v>
          </cell>
          <cell r="H2109">
            <v>502200000000</v>
          </cell>
        </row>
        <row r="2110">
          <cell r="B2110" t="str">
            <v>이건산업</v>
          </cell>
          <cell r="C2110" t="str">
            <v>KOSPI</v>
          </cell>
          <cell r="D2110" t="str">
            <v>종이목재</v>
          </cell>
          <cell r="E2110">
            <v>9550</v>
          </cell>
          <cell r="F2110">
            <v>-20</v>
          </cell>
          <cell r="G2110">
            <v>-0.21</v>
          </cell>
          <cell r="H2110">
            <v>104597664250</v>
          </cell>
        </row>
        <row r="2111">
          <cell r="B2111" t="str">
            <v>이구산업</v>
          </cell>
          <cell r="C2111" t="str">
            <v>KOSPI</v>
          </cell>
          <cell r="D2111" t="str">
            <v>철강금속</v>
          </cell>
          <cell r="E2111">
            <v>2780</v>
          </cell>
          <cell r="F2111">
            <v>-25</v>
          </cell>
          <cell r="G2111">
            <v>-0.89</v>
          </cell>
          <cell r="H2111">
            <v>92968760000</v>
          </cell>
        </row>
        <row r="2112">
          <cell r="B2112" t="str">
            <v>이노션</v>
          </cell>
          <cell r="C2112" t="str">
            <v>KOSPI</v>
          </cell>
          <cell r="D2112" t="str">
            <v>서비스업</v>
          </cell>
          <cell r="E2112">
            <v>60500</v>
          </cell>
          <cell r="F2112">
            <v>-1000</v>
          </cell>
          <cell r="G2112">
            <v>-1.63</v>
          </cell>
          <cell r="H2112">
            <v>1210000000000</v>
          </cell>
        </row>
        <row r="2113">
          <cell r="B2113" t="str">
            <v>이리츠코크렙</v>
          </cell>
          <cell r="C2113" t="str">
            <v>KOSPI</v>
          </cell>
          <cell r="D2113" t="str">
            <v>서비스업</v>
          </cell>
          <cell r="E2113">
            <v>5750</v>
          </cell>
          <cell r="F2113">
            <v>-10</v>
          </cell>
          <cell r="G2113">
            <v>-0.17</v>
          </cell>
          <cell r="H2113">
            <v>364214142500</v>
          </cell>
        </row>
        <row r="2114">
          <cell r="B2114" t="str">
            <v>이마트</v>
          </cell>
          <cell r="C2114" t="str">
            <v>KOSPI</v>
          </cell>
          <cell r="D2114" t="str">
            <v>유통업</v>
          </cell>
          <cell r="E2114">
            <v>168500</v>
          </cell>
          <cell r="F2114">
            <v>-2500</v>
          </cell>
          <cell r="G2114">
            <v>-1.46</v>
          </cell>
          <cell r="H2114">
            <v>4697075501500</v>
          </cell>
        </row>
        <row r="2115">
          <cell r="B2115" t="str">
            <v>이수페타시스</v>
          </cell>
          <cell r="C2115" t="str">
            <v>KOSPI</v>
          </cell>
          <cell r="D2115" t="str">
            <v>전기전자</v>
          </cell>
          <cell r="E2115">
            <v>3340</v>
          </cell>
          <cell r="F2115">
            <v>-70</v>
          </cell>
          <cell r="G2115">
            <v>-2.0499999999999998</v>
          </cell>
          <cell r="H2115">
            <v>137836449320</v>
          </cell>
        </row>
        <row r="2116">
          <cell r="B2116" t="str">
            <v>이수화학</v>
          </cell>
          <cell r="C2116" t="str">
            <v>KOSPI</v>
          </cell>
          <cell r="D2116" t="str">
            <v>화학</v>
          </cell>
          <cell r="E2116">
            <v>11550</v>
          </cell>
          <cell r="F2116">
            <v>-100</v>
          </cell>
          <cell r="G2116">
            <v>-0.86</v>
          </cell>
          <cell r="H2116">
            <v>299201098350</v>
          </cell>
        </row>
        <row r="2117">
          <cell r="B2117" t="str">
            <v>이스타코</v>
          </cell>
          <cell r="C2117" t="str">
            <v>KOSPI</v>
          </cell>
          <cell r="D2117" t="str">
            <v>서비스업</v>
          </cell>
          <cell r="E2117">
            <v>1570</v>
          </cell>
          <cell r="F2117">
            <v>50</v>
          </cell>
          <cell r="G2117">
            <v>3.29</v>
          </cell>
          <cell r="H2117">
            <v>67277012000</v>
          </cell>
        </row>
        <row r="2118">
          <cell r="B2118" t="str">
            <v>이아이디</v>
          </cell>
          <cell r="C2118" t="str">
            <v>KOSPI</v>
          </cell>
          <cell r="D2118" t="str">
            <v>유통업</v>
          </cell>
          <cell r="E2118">
            <v>388</v>
          </cell>
          <cell r="F2118">
            <v>-15</v>
          </cell>
          <cell r="G2118">
            <v>-3.72</v>
          </cell>
          <cell r="H2118">
            <v>300056906296</v>
          </cell>
        </row>
        <row r="2119">
          <cell r="B2119" t="str">
            <v>이엔플러스</v>
          </cell>
          <cell r="C2119" t="str">
            <v>KOSPI</v>
          </cell>
          <cell r="D2119" t="str">
            <v>기계</v>
          </cell>
          <cell r="E2119">
            <v>4590</v>
          </cell>
          <cell r="F2119">
            <v>-80</v>
          </cell>
          <cell r="G2119">
            <v>-1.71</v>
          </cell>
          <cell r="H2119">
            <v>210417506460</v>
          </cell>
        </row>
        <row r="2120">
          <cell r="B2120" t="str">
            <v>이연제약</v>
          </cell>
          <cell r="C2120" t="str">
            <v>KOSPI</v>
          </cell>
          <cell r="D2120" t="str">
            <v>의약품</v>
          </cell>
          <cell r="E2120">
            <v>17300</v>
          </cell>
          <cell r="F2120">
            <v>300</v>
          </cell>
          <cell r="G2120">
            <v>1.76</v>
          </cell>
          <cell r="H2120">
            <v>309822153500</v>
          </cell>
        </row>
        <row r="2121">
          <cell r="B2121" t="str">
            <v>이월드</v>
          </cell>
          <cell r="C2121" t="str">
            <v>KOSPI</v>
          </cell>
          <cell r="D2121" t="str">
            <v>서비스업</v>
          </cell>
          <cell r="E2121">
            <v>3360</v>
          </cell>
          <cell r="F2121">
            <v>-25</v>
          </cell>
          <cell r="G2121">
            <v>-0.74</v>
          </cell>
          <cell r="H2121">
            <v>356630053920</v>
          </cell>
        </row>
        <row r="2122">
          <cell r="B2122" t="str">
            <v>이지스레지던스리츠</v>
          </cell>
          <cell r="C2122" t="str">
            <v>KOSPI</v>
          </cell>
          <cell r="D2122" t="str">
            <v>서비스업</v>
          </cell>
          <cell r="E2122">
            <v>4910</v>
          </cell>
          <cell r="F2122">
            <v>10</v>
          </cell>
          <cell r="G2122">
            <v>0.2</v>
          </cell>
          <cell r="H2122">
            <v>101146000000</v>
          </cell>
        </row>
        <row r="2123">
          <cell r="B2123" t="str">
            <v>이지스밸류리츠</v>
          </cell>
          <cell r="C2123" t="str">
            <v>KOSPI</v>
          </cell>
          <cell r="D2123" t="str">
            <v>서비스업</v>
          </cell>
          <cell r="E2123">
            <v>4875</v>
          </cell>
          <cell r="F2123">
            <v>-20</v>
          </cell>
          <cell r="G2123">
            <v>-0.41</v>
          </cell>
          <cell r="H2123">
            <v>117000000000</v>
          </cell>
        </row>
        <row r="2124">
          <cell r="B2124" t="str">
            <v>이화산업</v>
          </cell>
          <cell r="C2124" t="str">
            <v>KOSPI</v>
          </cell>
          <cell r="D2124" t="str">
            <v>유통업</v>
          </cell>
          <cell r="E2124">
            <v>22450</v>
          </cell>
          <cell r="F2124">
            <v>-1000</v>
          </cell>
          <cell r="G2124">
            <v>-4.26</v>
          </cell>
          <cell r="H2124">
            <v>62860000000</v>
          </cell>
        </row>
        <row r="2125">
          <cell r="B2125" t="str">
            <v>인디에프</v>
          </cell>
          <cell r="C2125" t="str">
            <v>KOSPI</v>
          </cell>
          <cell r="D2125" t="str">
            <v>섬유의복</v>
          </cell>
          <cell r="E2125">
            <v>1285</v>
          </cell>
          <cell r="F2125">
            <v>-5</v>
          </cell>
          <cell r="G2125">
            <v>-0.39</v>
          </cell>
          <cell r="H2125">
            <v>75728898575</v>
          </cell>
        </row>
        <row r="2126">
          <cell r="B2126" t="str">
            <v>인바이오젠</v>
          </cell>
          <cell r="C2126" t="str">
            <v>KOSPI</v>
          </cell>
          <cell r="D2126" t="str">
            <v>유통업</v>
          </cell>
          <cell r="E2126">
            <v>3940</v>
          </cell>
          <cell r="F2126">
            <v>515</v>
          </cell>
          <cell r="G2126">
            <v>15.04</v>
          </cell>
          <cell r="H2126">
            <v>203151904180</v>
          </cell>
        </row>
        <row r="2127">
          <cell r="B2127" t="str">
            <v>인스코비</v>
          </cell>
          <cell r="C2127" t="str">
            <v>KOSPI</v>
          </cell>
          <cell r="D2127" t="str">
            <v>통신업</v>
          </cell>
          <cell r="E2127">
            <v>2985</v>
          </cell>
          <cell r="F2127">
            <v>-125</v>
          </cell>
          <cell r="G2127">
            <v>-4.0199999999999996</v>
          </cell>
          <cell r="H2127">
            <v>306608054010</v>
          </cell>
        </row>
        <row r="2128">
          <cell r="B2128" t="str">
            <v>인지컨트롤스</v>
          </cell>
          <cell r="C2128" t="str">
            <v>KOSPI</v>
          </cell>
          <cell r="D2128" t="str">
            <v>운수장비</v>
          </cell>
          <cell r="E2128">
            <v>15000</v>
          </cell>
          <cell r="F2128">
            <v>500</v>
          </cell>
          <cell r="G2128">
            <v>3.45</v>
          </cell>
          <cell r="H2128">
            <v>227401920000</v>
          </cell>
        </row>
        <row r="2129">
          <cell r="B2129" t="str">
            <v>인천도시가스</v>
          </cell>
          <cell r="C2129" t="str">
            <v>KOSPI</v>
          </cell>
          <cell r="D2129" t="str">
            <v>전기가스업</v>
          </cell>
          <cell r="E2129">
            <v>25950</v>
          </cell>
          <cell r="F2129">
            <v>150</v>
          </cell>
          <cell r="G2129">
            <v>0.57999999999999996</v>
          </cell>
          <cell r="H2129">
            <v>113524866300</v>
          </cell>
        </row>
        <row r="2130">
          <cell r="B2130" t="str">
            <v>인터지스</v>
          </cell>
          <cell r="C2130" t="str">
            <v>KOSPI</v>
          </cell>
          <cell r="D2130" t="str">
            <v>운수창고업</v>
          </cell>
          <cell r="E2130">
            <v>4320</v>
          </cell>
          <cell r="F2130">
            <v>30</v>
          </cell>
          <cell r="G2130">
            <v>0.7</v>
          </cell>
          <cell r="H2130">
            <v>128510815680</v>
          </cell>
        </row>
        <row r="2131">
          <cell r="B2131" t="str">
            <v>인팩</v>
          </cell>
          <cell r="C2131" t="str">
            <v>KOSPI</v>
          </cell>
          <cell r="D2131" t="str">
            <v>운수장비</v>
          </cell>
          <cell r="E2131">
            <v>7000</v>
          </cell>
          <cell r="F2131">
            <v>110</v>
          </cell>
          <cell r="G2131">
            <v>1.6</v>
          </cell>
          <cell r="H2131">
            <v>70000000000</v>
          </cell>
        </row>
        <row r="2132">
          <cell r="B2132" t="str">
            <v>일동제약</v>
          </cell>
          <cell r="C2132" t="str">
            <v>KOSPI</v>
          </cell>
          <cell r="D2132" t="str">
            <v>의약품</v>
          </cell>
          <cell r="E2132">
            <v>15900</v>
          </cell>
          <cell r="F2132">
            <v>0</v>
          </cell>
          <cell r="G2132">
            <v>0</v>
          </cell>
          <cell r="H2132">
            <v>378472231500</v>
          </cell>
        </row>
        <row r="2133">
          <cell r="B2133" t="str">
            <v>일동홀딩스</v>
          </cell>
          <cell r="C2133" t="str">
            <v>KOSPI</v>
          </cell>
          <cell r="D2133" t="str">
            <v>의약품</v>
          </cell>
          <cell r="E2133">
            <v>14400</v>
          </cell>
          <cell r="F2133">
            <v>50</v>
          </cell>
          <cell r="G2133">
            <v>0.35</v>
          </cell>
          <cell r="H2133">
            <v>166181760000</v>
          </cell>
        </row>
        <row r="2134">
          <cell r="B2134" t="str">
            <v>일성건설</v>
          </cell>
          <cell r="C2134" t="str">
            <v>KOSPI</v>
          </cell>
          <cell r="D2134" t="str">
            <v>건설업</v>
          </cell>
          <cell r="E2134">
            <v>1425</v>
          </cell>
          <cell r="F2134">
            <v>-15</v>
          </cell>
          <cell r="G2134">
            <v>-1.04</v>
          </cell>
          <cell r="H2134">
            <v>76985454000</v>
          </cell>
        </row>
        <row r="2135">
          <cell r="B2135" t="str">
            <v>일성신약</v>
          </cell>
          <cell r="C2135" t="str">
            <v>KOSPI</v>
          </cell>
          <cell r="D2135" t="str">
            <v>의약품</v>
          </cell>
          <cell r="E2135">
            <v>82100</v>
          </cell>
          <cell r="F2135">
            <v>0</v>
          </cell>
          <cell r="G2135">
            <v>0</v>
          </cell>
          <cell r="H2135">
            <v>218386000000</v>
          </cell>
        </row>
        <row r="2136">
          <cell r="B2136" t="str">
            <v>일신방직</v>
          </cell>
          <cell r="C2136" t="str">
            <v>KOSPI</v>
          </cell>
          <cell r="D2136" t="str">
            <v>섬유의복</v>
          </cell>
          <cell r="E2136">
            <v>94700</v>
          </cell>
          <cell r="F2136">
            <v>200</v>
          </cell>
          <cell r="G2136">
            <v>0.21</v>
          </cell>
          <cell r="H2136">
            <v>227280000000</v>
          </cell>
        </row>
        <row r="2137">
          <cell r="B2137" t="str">
            <v>일신석재</v>
          </cell>
          <cell r="C2137" t="str">
            <v>KOSPI</v>
          </cell>
          <cell r="D2137" t="str">
            <v>유통업</v>
          </cell>
          <cell r="E2137">
            <v>1880</v>
          </cell>
          <cell r="F2137">
            <v>10</v>
          </cell>
          <cell r="G2137">
            <v>0.53</v>
          </cell>
          <cell r="H2137">
            <v>145618426800</v>
          </cell>
        </row>
        <row r="2138">
          <cell r="B2138" t="str">
            <v>일양약품</v>
          </cell>
          <cell r="C2138" t="str">
            <v>KOSPI</v>
          </cell>
          <cell r="D2138" t="str">
            <v>의약품</v>
          </cell>
          <cell r="E2138">
            <v>33300</v>
          </cell>
          <cell r="F2138">
            <v>250</v>
          </cell>
          <cell r="G2138">
            <v>0.76</v>
          </cell>
          <cell r="H2138">
            <v>635552611200</v>
          </cell>
        </row>
        <row r="2139">
          <cell r="B2139" t="str">
            <v>일양약품우</v>
          </cell>
          <cell r="C2139" t="str">
            <v>KOSPI</v>
          </cell>
          <cell r="D2139" t="str">
            <v>의약품</v>
          </cell>
          <cell r="E2139">
            <v>31350</v>
          </cell>
          <cell r="F2139">
            <v>150</v>
          </cell>
          <cell r="G2139">
            <v>0.48</v>
          </cell>
          <cell r="H2139">
            <v>13953258000</v>
          </cell>
        </row>
        <row r="2140">
          <cell r="B2140" t="str">
            <v>일정실업</v>
          </cell>
          <cell r="C2140" t="str">
            <v>KOSPI</v>
          </cell>
          <cell r="D2140" t="str">
            <v>섬유의복</v>
          </cell>
          <cell r="E2140">
            <v>15950</v>
          </cell>
          <cell r="F2140">
            <v>0</v>
          </cell>
          <cell r="G2140">
            <v>0</v>
          </cell>
          <cell r="H2140">
            <v>19140000000</v>
          </cell>
        </row>
        <row r="2141">
          <cell r="B2141" t="str">
            <v>일진다이아</v>
          </cell>
          <cell r="C2141" t="str">
            <v>KOSPI</v>
          </cell>
          <cell r="D2141" t="str">
            <v>화학</v>
          </cell>
          <cell r="E2141">
            <v>40250</v>
          </cell>
          <cell r="F2141">
            <v>-150</v>
          </cell>
          <cell r="G2141">
            <v>-0.37</v>
          </cell>
          <cell r="H2141">
            <v>571669743750</v>
          </cell>
        </row>
        <row r="2142">
          <cell r="B2142" t="str">
            <v>일진디스플</v>
          </cell>
          <cell r="C2142" t="str">
            <v>KOSPI</v>
          </cell>
          <cell r="D2142" t="str">
            <v>전기전자</v>
          </cell>
          <cell r="E2142">
            <v>4580</v>
          </cell>
          <cell r="F2142">
            <v>90</v>
          </cell>
          <cell r="G2142">
            <v>2</v>
          </cell>
          <cell r="H2142">
            <v>157864749880</v>
          </cell>
        </row>
        <row r="2143">
          <cell r="B2143" t="str">
            <v>일진머티리얼즈</v>
          </cell>
          <cell r="C2143" t="str">
            <v>KOSPI</v>
          </cell>
          <cell r="D2143" t="str">
            <v>전기전자</v>
          </cell>
          <cell r="E2143">
            <v>69200</v>
          </cell>
          <cell r="F2143">
            <v>1300</v>
          </cell>
          <cell r="G2143">
            <v>1.91</v>
          </cell>
          <cell r="H2143">
            <v>3190869782000</v>
          </cell>
        </row>
        <row r="2144">
          <cell r="B2144" t="str">
            <v>일진전기</v>
          </cell>
          <cell r="C2144" t="str">
            <v>KOSPI</v>
          </cell>
          <cell r="D2144" t="str">
            <v>전기전자</v>
          </cell>
          <cell r="E2144">
            <v>3810</v>
          </cell>
          <cell r="F2144">
            <v>-20</v>
          </cell>
          <cell r="G2144">
            <v>-0.52</v>
          </cell>
          <cell r="H2144">
            <v>141276285900</v>
          </cell>
        </row>
        <row r="2145">
          <cell r="B2145" t="str">
            <v>일진홀딩스</v>
          </cell>
          <cell r="C2145" t="str">
            <v>KOSPI</v>
          </cell>
          <cell r="D2145" t="str">
            <v>기타금융</v>
          </cell>
          <cell r="E2145">
            <v>5100</v>
          </cell>
          <cell r="F2145">
            <v>70</v>
          </cell>
          <cell r="G2145">
            <v>1.39</v>
          </cell>
          <cell r="H2145">
            <v>251672163300</v>
          </cell>
        </row>
        <row r="2146">
          <cell r="B2146" t="str">
            <v>잇츠한불</v>
          </cell>
          <cell r="C2146" t="str">
            <v>KOSPI</v>
          </cell>
          <cell r="D2146" t="str">
            <v>화학</v>
          </cell>
          <cell r="E2146">
            <v>27250</v>
          </cell>
          <cell r="F2146">
            <v>-50</v>
          </cell>
          <cell r="G2146">
            <v>-0.18</v>
          </cell>
          <cell r="H2146">
            <v>597573833750</v>
          </cell>
        </row>
        <row r="2147">
          <cell r="B2147" t="str">
            <v>자이에스앤디</v>
          </cell>
          <cell r="C2147" t="str">
            <v>KOSPI</v>
          </cell>
          <cell r="D2147" t="str">
            <v>서비스업</v>
          </cell>
          <cell r="E2147">
            <v>10950</v>
          </cell>
          <cell r="F2147">
            <v>0</v>
          </cell>
          <cell r="G2147">
            <v>0</v>
          </cell>
          <cell r="H2147">
            <v>293268594000</v>
          </cell>
        </row>
        <row r="2148">
          <cell r="B2148" t="str">
            <v>자화전자</v>
          </cell>
          <cell r="C2148" t="str">
            <v>KOSPI</v>
          </cell>
          <cell r="D2148" t="str">
            <v>전기전자</v>
          </cell>
          <cell r="E2148">
            <v>16950</v>
          </cell>
          <cell r="F2148">
            <v>250</v>
          </cell>
          <cell r="G2148">
            <v>1.5</v>
          </cell>
          <cell r="H2148">
            <v>303405000000</v>
          </cell>
        </row>
        <row r="2149">
          <cell r="B2149" t="str">
            <v>전방</v>
          </cell>
          <cell r="C2149" t="str">
            <v>KOSPI</v>
          </cell>
          <cell r="D2149" t="str">
            <v>섬유의복</v>
          </cell>
          <cell r="E2149">
            <v>38800</v>
          </cell>
          <cell r="F2149">
            <v>-250</v>
          </cell>
          <cell r="G2149">
            <v>-0.64</v>
          </cell>
          <cell r="H2149">
            <v>65184000000</v>
          </cell>
        </row>
        <row r="2150">
          <cell r="B2150" t="str">
            <v>제이알글로벌리츠</v>
          </cell>
          <cell r="C2150" t="str">
            <v>KOSPI</v>
          </cell>
          <cell r="D2150" t="str">
            <v>서비스업</v>
          </cell>
          <cell r="E2150">
            <v>5240</v>
          </cell>
          <cell r="F2150">
            <v>20</v>
          </cell>
          <cell r="G2150">
            <v>0.38</v>
          </cell>
          <cell r="H2150">
            <v>867744000000</v>
          </cell>
        </row>
        <row r="2151">
          <cell r="B2151" t="str">
            <v>제이에스코퍼레이션</v>
          </cell>
          <cell r="C2151" t="str">
            <v>KOSPI</v>
          </cell>
          <cell r="D2151" t="str">
            <v>기타제조업</v>
          </cell>
          <cell r="E2151">
            <v>18400</v>
          </cell>
          <cell r="F2151">
            <v>-850</v>
          </cell>
          <cell r="G2151">
            <v>-4.42</v>
          </cell>
          <cell r="H2151">
            <v>245375058400</v>
          </cell>
        </row>
        <row r="2152">
          <cell r="B2152" t="str">
            <v>제이준코스메틱</v>
          </cell>
          <cell r="C2152" t="str">
            <v>KOSPI</v>
          </cell>
          <cell r="D2152" t="str">
            <v>화학</v>
          </cell>
          <cell r="E2152">
            <v>1670</v>
          </cell>
          <cell r="F2152">
            <v>-60</v>
          </cell>
          <cell r="G2152">
            <v>-3.47</v>
          </cell>
          <cell r="H2152">
            <v>61638748100</v>
          </cell>
        </row>
        <row r="2153">
          <cell r="B2153" t="str">
            <v>제이콘텐트리</v>
          </cell>
          <cell r="C2153" t="str">
            <v>KOSPI</v>
          </cell>
          <cell r="D2153" t="str">
            <v>서비스업</v>
          </cell>
          <cell r="E2153">
            <v>50300</v>
          </cell>
          <cell r="F2153">
            <v>-700</v>
          </cell>
          <cell r="G2153">
            <v>-1.37</v>
          </cell>
          <cell r="H2153">
            <v>824169071300</v>
          </cell>
        </row>
        <row r="2154">
          <cell r="B2154" t="str">
            <v>제일기획</v>
          </cell>
          <cell r="C2154" t="str">
            <v>KOSPI</v>
          </cell>
          <cell r="D2154" t="str">
            <v>서비스업</v>
          </cell>
          <cell r="E2154">
            <v>21000</v>
          </cell>
          <cell r="F2154">
            <v>-250</v>
          </cell>
          <cell r="G2154">
            <v>-1.18</v>
          </cell>
          <cell r="H2154">
            <v>2415865725000</v>
          </cell>
        </row>
        <row r="2155">
          <cell r="B2155" t="str">
            <v>제일약품</v>
          </cell>
          <cell r="C2155" t="str">
            <v>KOSPI</v>
          </cell>
          <cell r="D2155" t="str">
            <v>의약품</v>
          </cell>
          <cell r="E2155">
            <v>39850</v>
          </cell>
          <cell r="F2155">
            <v>-50</v>
          </cell>
          <cell r="G2155">
            <v>-0.13</v>
          </cell>
          <cell r="H2155">
            <v>585989149200</v>
          </cell>
        </row>
        <row r="2156">
          <cell r="B2156" t="str">
            <v>제일연마</v>
          </cell>
          <cell r="C2156" t="str">
            <v>KOSPI</v>
          </cell>
          <cell r="D2156" t="str">
            <v>비금속광물</v>
          </cell>
          <cell r="E2156">
            <v>7760</v>
          </cell>
          <cell r="F2156">
            <v>-60</v>
          </cell>
          <cell r="G2156">
            <v>-0.77</v>
          </cell>
          <cell r="H2156">
            <v>77600000000</v>
          </cell>
        </row>
        <row r="2157">
          <cell r="B2157" t="str">
            <v>제일파마홀딩스</v>
          </cell>
          <cell r="C2157" t="str">
            <v>KOSPI</v>
          </cell>
          <cell r="D2157" t="str">
            <v>서비스업</v>
          </cell>
          <cell r="E2157">
            <v>18000</v>
          </cell>
          <cell r="F2157">
            <v>100</v>
          </cell>
          <cell r="G2157">
            <v>0.56000000000000005</v>
          </cell>
          <cell r="H2157">
            <v>287520390000</v>
          </cell>
        </row>
        <row r="2158">
          <cell r="B2158" t="str">
            <v>제주은행</v>
          </cell>
          <cell r="C2158" t="str">
            <v>KOSPI</v>
          </cell>
          <cell r="D2158" t="str">
            <v>은행</v>
          </cell>
          <cell r="E2158">
            <v>7640</v>
          </cell>
          <cell r="F2158">
            <v>-90</v>
          </cell>
          <cell r="G2158">
            <v>-1.1599999999999999</v>
          </cell>
          <cell r="H2158">
            <v>245463833360</v>
          </cell>
        </row>
        <row r="2159">
          <cell r="B2159" t="str">
            <v>제주항공</v>
          </cell>
          <cell r="C2159" t="str">
            <v>KOSPI</v>
          </cell>
          <cell r="D2159" t="str">
            <v>운수창고업</v>
          </cell>
          <cell r="E2159">
            <v>23350</v>
          </cell>
          <cell r="F2159">
            <v>50</v>
          </cell>
          <cell r="G2159">
            <v>0.21</v>
          </cell>
          <cell r="H2159">
            <v>898966010250</v>
          </cell>
        </row>
        <row r="2160">
          <cell r="B2160" t="str">
            <v>조광페인트</v>
          </cell>
          <cell r="C2160" t="str">
            <v>KOSPI</v>
          </cell>
          <cell r="D2160" t="str">
            <v>화학</v>
          </cell>
          <cell r="E2160">
            <v>7040</v>
          </cell>
          <cell r="F2160">
            <v>-10</v>
          </cell>
          <cell r="G2160">
            <v>-0.14000000000000001</v>
          </cell>
          <cell r="H2160">
            <v>90112000000</v>
          </cell>
        </row>
        <row r="2161">
          <cell r="B2161" t="str">
            <v>조광피혁</v>
          </cell>
          <cell r="C2161" t="str">
            <v>KOSPI</v>
          </cell>
          <cell r="D2161" t="str">
            <v>기타제조업</v>
          </cell>
          <cell r="E2161">
            <v>55000</v>
          </cell>
          <cell r="F2161">
            <v>500</v>
          </cell>
          <cell r="G2161">
            <v>0.92</v>
          </cell>
          <cell r="H2161">
            <v>365702590000</v>
          </cell>
        </row>
        <row r="2162">
          <cell r="B2162" t="str">
            <v>조비</v>
          </cell>
          <cell r="C2162" t="str">
            <v>KOSPI</v>
          </cell>
          <cell r="D2162" t="str">
            <v>화학</v>
          </cell>
          <cell r="E2162">
            <v>20950</v>
          </cell>
          <cell r="F2162">
            <v>-250</v>
          </cell>
          <cell r="G2162">
            <v>-1.18</v>
          </cell>
          <cell r="H2162">
            <v>108777407050</v>
          </cell>
        </row>
        <row r="2163">
          <cell r="B2163" t="str">
            <v>조선내화</v>
          </cell>
          <cell r="C2163" t="str">
            <v>KOSPI</v>
          </cell>
          <cell r="D2163" t="str">
            <v>비금속광물</v>
          </cell>
          <cell r="E2163">
            <v>82100</v>
          </cell>
          <cell r="F2163">
            <v>0</v>
          </cell>
          <cell r="G2163">
            <v>0</v>
          </cell>
          <cell r="H2163">
            <v>328400000000</v>
          </cell>
        </row>
        <row r="2164">
          <cell r="B2164" t="str">
            <v>조선선재</v>
          </cell>
          <cell r="C2164" t="str">
            <v>KOSPI</v>
          </cell>
          <cell r="D2164" t="str">
            <v>기계</v>
          </cell>
          <cell r="E2164">
            <v>135000</v>
          </cell>
          <cell r="F2164">
            <v>-500</v>
          </cell>
          <cell r="G2164">
            <v>-0.37</v>
          </cell>
          <cell r="H2164">
            <v>169782885000</v>
          </cell>
        </row>
        <row r="2165">
          <cell r="B2165" t="str">
            <v>조일알미늄</v>
          </cell>
          <cell r="C2165" t="str">
            <v>KOSPI</v>
          </cell>
          <cell r="D2165" t="str">
            <v>철강금속</v>
          </cell>
          <cell r="E2165">
            <v>615</v>
          </cell>
          <cell r="F2165">
            <v>14</v>
          </cell>
          <cell r="G2165">
            <v>2.33</v>
          </cell>
          <cell r="H2165">
            <v>53219944425</v>
          </cell>
        </row>
        <row r="2166">
          <cell r="B2166" t="str">
            <v>조흥</v>
          </cell>
          <cell r="C2166" t="str">
            <v>KOSPI</v>
          </cell>
          <cell r="D2166" t="str">
            <v>음식료품</v>
          </cell>
          <cell r="E2166">
            <v>179000</v>
          </cell>
          <cell r="F2166">
            <v>500</v>
          </cell>
          <cell r="G2166">
            <v>0.28000000000000003</v>
          </cell>
          <cell r="H2166">
            <v>107400000000</v>
          </cell>
        </row>
        <row r="2167">
          <cell r="B2167" t="str">
            <v>종근당</v>
          </cell>
          <cell r="C2167" t="str">
            <v>KOSPI</v>
          </cell>
          <cell r="D2167" t="str">
            <v>의약품</v>
          </cell>
          <cell r="E2167">
            <v>140000</v>
          </cell>
          <cell r="F2167">
            <v>2000</v>
          </cell>
          <cell r="G2167">
            <v>1.45</v>
          </cell>
          <cell r="H2167">
            <v>1599653860000</v>
          </cell>
        </row>
        <row r="2168">
          <cell r="B2168" t="str">
            <v>종근당바이오</v>
          </cell>
          <cell r="C2168" t="str">
            <v>KOSPI</v>
          </cell>
          <cell r="D2168" t="str">
            <v>의약품</v>
          </cell>
          <cell r="E2168">
            <v>56900</v>
          </cell>
          <cell r="F2168">
            <v>200</v>
          </cell>
          <cell r="G2168">
            <v>0.35</v>
          </cell>
          <cell r="H2168">
            <v>312151237800</v>
          </cell>
        </row>
        <row r="2169">
          <cell r="B2169" t="str">
            <v>종근당홀딩스</v>
          </cell>
          <cell r="C2169" t="str">
            <v>KOSPI</v>
          </cell>
          <cell r="D2169" t="str">
            <v>의약품</v>
          </cell>
          <cell r="E2169">
            <v>104000</v>
          </cell>
          <cell r="F2169">
            <v>500</v>
          </cell>
          <cell r="G2169">
            <v>0.48</v>
          </cell>
          <cell r="H2169">
            <v>521025544000</v>
          </cell>
        </row>
        <row r="2170">
          <cell r="B2170" t="str">
            <v>주연테크</v>
          </cell>
          <cell r="C2170" t="str">
            <v>KOSPI</v>
          </cell>
          <cell r="D2170" t="str">
            <v>전기전자</v>
          </cell>
          <cell r="E2170">
            <v>1125</v>
          </cell>
          <cell r="F2170">
            <v>70</v>
          </cell>
          <cell r="G2170">
            <v>6.64</v>
          </cell>
          <cell r="H2170">
            <v>61438600125</v>
          </cell>
        </row>
        <row r="2171">
          <cell r="B2171" t="str">
            <v>지누스</v>
          </cell>
          <cell r="C2171" t="str">
            <v>KOSPI</v>
          </cell>
          <cell r="D2171" t="str">
            <v>기타제조업</v>
          </cell>
          <cell r="E2171">
            <v>79300</v>
          </cell>
          <cell r="F2171">
            <v>-100</v>
          </cell>
          <cell r="G2171">
            <v>-0.13</v>
          </cell>
          <cell r="H2171">
            <v>1142455195700</v>
          </cell>
        </row>
        <row r="2172">
          <cell r="B2172" t="str">
            <v>지엠비코리아</v>
          </cell>
          <cell r="C2172" t="str">
            <v>KOSPI</v>
          </cell>
          <cell r="D2172" t="str">
            <v>운수장비</v>
          </cell>
          <cell r="E2172">
            <v>7370</v>
          </cell>
          <cell r="F2172">
            <v>70</v>
          </cell>
          <cell r="G2172">
            <v>0.96</v>
          </cell>
          <cell r="H2172">
            <v>140562703600</v>
          </cell>
        </row>
        <row r="2173">
          <cell r="B2173" t="str">
            <v>지역난방공사</v>
          </cell>
          <cell r="C2173" t="str">
            <v>KOSPI</v>
          </cell>
          <cell r="D2173" t="str">
            <v>전기가스업</v>
          </cell>
          <cell r="E2173">
            <v>38400</v>
          </cell>
          <cell r="F2173">
            <v>50</v>
          </cell>
          <cell r="G2173">
            <v>0.13</v>
          </cell>
          <cell r="H2173">
            <v>444623769600</v>
          </cell>
        </row>
        <row r="2174">
          <cell r="B2174" t="str">
            <v>지코</v>
          </cell>
          <cell r="C2174" t="str">
            <v>KOSPI</v>
          </cell>
          <cell r="D2174" t="str">
            <v>운수장비</v>
          </cell>
          <cell r="E2174">
            <v>306</v>
          </cell>
          <cell r="F2174">
            <v>0</v>
          </cell>
          <cell r="G2174">
            <v>0</v>
          </cell>
          <cell r="H2174">
            <v>19761980616</v>
          </cell>
        </row>
        <row r="2175">
          <cell r="B2175" t="str">
            <v>지투알</v>
          </cell>
          <cell r="C2175" t="str">
            <v>KOSPI</v>
          </cell>
          <cell r="D2175" t="str">
            <v>서비스업</v>
          </cell>
          <cell r="E2175">
            <v>5840</v>
          </cell>
          <cell r="F2175">
            <v>70</v>
          </cell>
          <cell r="G2175">
            <v>1.21</v>
          </cell>
          <cell r="H2175">
            <v>96753668560</v>
          </cell>
        </row>
        <row r="2176">
          <cell r="B2176" t="str">
            <v>진도</v>
          </cell>
          <cell r="C2176" t="str">
            <v>KOSPI</v>
          </cell>
          <cell r="D2176" t="str">
            <v>유통업</v>
          </cell>
          <cell r="E2176">
            <v>6060</v>
          </cell>
          <cell r="F2176">
            <v>80</v>
          </cell>
          <cell r="G2176">
            <v>1.34</v>
          </cell>
          <cell r="H2176">
            <v>75433328640</v>
          </cell>
        </row>
        <row r="2177">
          <cell r="B2177" t="str">
            <v>진양산업</v>
          </cell>
          <cell r="C2177" t="str">
            <v>KOSPI</v>
          </cell>
          <cell r="D2177" t="str">
            <v>화학</v>
          </cell>
          <cell r="E2177">
            <v>7750</v>
          </cell>
          <cell r="F2177">
            <v>-150</v>
          </cell>
          <cell r="G2177">
            <v>-1.9</v>
          </cell>
          <cell r="H2177">
            <v>100750000000</v>
          </cell>
        </row>
        <row r="2178">
          <cell r="B2178" t="str">
            <v>진양폴리</v>
          </cell>
          <cell r="C2178" t="str">
            <v>KOSPI</v>
          </cell>
          <cell r="D2178" t="str">
            <v>화학</v>
          </cell>
          <cell r="E2178">
            <v>3895</v>
          </cell>
          <cell r="F2178">
            <v>-85</v>
          </cell>
          <cell r="G2178">
            <v>-2.14</v>
          </cell>
          <cell r="H2178">
            <v>38950000000</v>
          </cell>
        </row>
        <row r="2179">
          <cell r="B2179" t="str">
            <v>진양홀딩스</v>
          </cell>
          <cell r="C2179" t="str">
            <v>KOSPI</v>
          </cell>
          <cell r="D2179" t="str">
            <v>화학</v>
          </cell>
          <cell r="E2179">
            <v>2900</v>
          </cell>
          <cell r="F2179">
            <v>-30</v>
          </cell>
          <cell r="G2179">
            <v>-1.02</v>
          </cell>
          <cell r="H2179">
            <v>162096346800</v>
          </cell>
        </row>
        <row r="2180">
          <cell r="B2180" t="str">
            <v>진양화학</v>
          </cell>
          <cell r="C2180" t="str">
            <v>KOSPI</v>
          </cell>
          <cell r="D2180" t="str">
            <v>화학</v>
          </cell>
          <cell r="E2180">
            <v>6240</v>
          </cell>
          <cell r="F2180">
            <v>-200</v>
          </cell>
          <cell r="G2180">
            <v>-3.11</v>
          </cell>
          <cell r="H2180">
            <v>74880000000</v>
          </cell>
        </row>
        <row r="2181">
          <cell r="B2181" t="str">
            <v>진에어</v>
          </cell>
          <cell r="C2181" t="str">
            <v>KOSPI</v>
          </cell>
          <cell r="D2181" t="str">
            <v>운수창고업</v>
          </cell>
          <cell r="E2181">
            <v>19800</v>
          </cell>
          <cell r="F2181">
            <v>-700</v>
          </cell>
          <cell r="G2181">
            <v>-3.41</v>
          </cell>
          <cell r="H2181">
            <v>891000000000</v>
          </cell>
        </row>
        <row r="2182">
          <cell r="B2182" t="str">
            <v>진원생명과학</v>
          </cell>
          <cell r="C2182" t="str">
            <v>KOSPI</v>
          </cell>
          <cell r="D2182" t="str">
            <v>의약품</v>
          </cell>
          <cell r="E2182">
            <v>11400</v>
          </cell>
          <cell r="F2182">
            <v>-300</v>
          </cell>
          <cell r="G2182">
            <v>-2.56</v>
          </cell>
          <cell r="H2182">
            <v>510389491200</v>
          </cell>
        </row>
        <row r="2183">
          <cell r="B2183" t="str">
            <v>진흥기업</v>
          </cell>
          <cell r="C2183" t="str">
            <v>KOSPI</v>
          </cell>
          <cell r="D2183" t="str">
            <v>건설업</v>
          </cell>
          <cell r="E2183">
            <v>3350</v>
          </cell>
          <cell r="F2183">
            <v>-105</v>
          </cell>
          <cell r="G2183">
            <v>-3.04</v>
          </cell>
          <cell r="H2183">
            <v>487330345750</v>
          </cell>
        </row>
        <row r="2184">
          <cell r="B2184" t="str">
            <v>진흥기업2우B</v>
          </cell>
          <cell r="C2184" t="str">
            <v>KOSPI</v>
          </cell>
          <cell r="D2184" t="str">
            <v>건설업</v>
          </cell>
          <cell r="E2184">
            <v>12200</v>
          </cell>
          <cell r="F2184">
            <v>-250</v>
          </cell>
          <cell r="G2184">
            <v>-2.0099999999999998</v>
          </cell>
          <cell r="H2184">
            <v>3596657600</v>
          </cell>
        </row>
        <row r="2185">
          <cell r="B2185" t="str">
            <v>진흥기업우B</v>
          </cell>
          <cell r="C2185" t="str">
            <v>KOSPI</v>
          </cell>
          <cell r="D2185" t="str">
            <v>건설업</v>
          </cell>
          <cell r="E2185">
            <v>6500</v>
          </cell>
          <cell r="F2185">
            <v>-230</v>
          </cell>
          <cell r="G2185">
            <v>-3.42</v>
          </cell>
          <cell r="H2185">
            <v>5571917000</v>
          </cell>
        </row>
        <row r="2186">
          <cell r="B2186" t="str">
            <v>참엔지니어링</v>
          </cell>
          <cell r="C2186" t="str">
            <v>KOSPI</v>
          </cell>
          <cell r="D2186" t="str">
            <v>기계</v>
          </cell>
          <cell r="E2186">
            <v>1550</v>
          </cell>
          <cell r="F2186">
            <v>-10</v>
          </cell>
          <cell r="G2186">
            <v>-0.64</v>
          </cell>
          <cell r="H2186">
            <v>85939784100</v>
          </cell>
        </row>
        <row r="2187">
          <cell r="B2187" t="str">
            <v>천일고속</v>
          </cell>
          <cell r="C2187" t="str">
            <v>KOSPI</v>
          </cell>
          <cell r="D2187" t="str">
            <v>운수창고업</v>
          </cell>
          <cell r="E2187">
            <v>70000</v>
          </cell>
          <cell r="F2187">
            <v>2900</v>
          </cell>
          <cell r="G2187">
            <v>4.32</v>
          </cell>
          <cell r="H2187">
            <v>100045400000</v>
          </cell>
        </row>
        <row r="2188">
          <cell r="B2188" t="str">
            <v>체시스</v>
          </cell>
          <cell r="C2188" t="str">
            <v>KOSPI</v>
          </cell>
          <cell r="D2188" t="str">
            <v>운수장비</v>
          </cell>
          <cell r="E2188">
            <v>1625</v>
          </cell>
          <cell r="F2188">
            <v>-30</v>
          </cell>
          <cell r="G2188">
            <v>-1.81</v>
          </cell>
          <cell r="H2188">
            <v>52000000000</v>
          </cell>
        </row>
        <row r="2189">
          <cell r="B2189" t="str">
            <v>카카오</v>
          </cell>
          <cell r="C2189" t="str">
            <v>KOSPI</v>
          </cell>
          <cell r="D2189" t="str">
            <v>서비스업</v>
          </cell>
          <cell r="E2189">
            <v>499000</v>
          </cell>
          <cell r="F2189">
            <v>1000</v>
          </cell>
          <cell r="G2189">
            <v>0.2</v>
          </cell>
          <cell r="H2189">
            <v>44284609288000</v>
          </cell>
        </row>
        <row r="2190">
          <cell r="B2190" t="str">
            <v>카프로</v>
          </cell>
          <cell r="C2190" t="str">
            <v>KOSPI</v>
          </cell>
          <cell r="D2190" t="str">
            <v>화학</v>
          </cell>
          <cell r="E2190">
            <v>3920</v>
          </cell>
          <cell r="F2190">
            <v>-45</v>
          </cell>
          <cell r="G2190">
            <v>-1.1299999999999999</v>
          </cell>
          <cell r="H2190">
            <v>156800000000</v>
          </cell>
        </row>
        <row r="2191">
          <cell r="B2191" t="str">
            <v>컨버즈</v>
          </cell>
          <cell r="C2191" t="str">
            <v>KOSPI</v>
          </cell>
          <cell r="D2191" t="str">
            <v>종이목재</v>
          </cell>
          <cell r="E2191">
            <v>4100</v>
          </cell>
          <cell r="F2191">
            <v>0</v>
          </cell>
          <cell r="G2191">
            <v>0</v>
          </cell>
          <cell r="H2191">
            <v>57648054100</v>
          </cell>
        </row>
        <row r="2192">
          <cell r="B2192" t="str">
            <v>케이비아이동국실업</v>
          </cell>
          <cell r="C2192" t="str">
            <v>KOSPI</v>
          </cell>
          <cell r="D2192" t="str">
            <v>운수장비</v>
          </cell>
          <cell r="E2192">
            <v>910</v>
          </cell>
          <cell r="F2192">
            <v>-27</v>
          </cell>
          <cell r="G2192">
            <v>-2.88</v>
          </cell>
          <cell r="H2192">
            <v>60098285520</v>
          </cell>
        </row>
        <row r="2193">
          <cell r="B2193" t="str">
            <v>케이씨</v>
          </cell>
          <cell r="C2193" t="str">
            <v>KOSPI</v>
          </cell>
          <cell r="D2193" t="str">
            <v>의료정밀</v>
          </cell>
          <cell r="E2193">
            <v>27600</v>
          </cell>
          <cell r="F2193">
            <v>350</v>
          </cell>
          <cell r="G2193">
            <v>1.28</v>
          </cell>
          <cell r="H2193">
            <v>374091614400</v>
          </cell>
        </row>
        <row r="2194">
          <cell r="B2194" t="str">
            <v>케이씨씨글라스</v>
          </cell>
          <cell r="C2194" t="str">
            <v>KOSPI</v>
          </cell>
          <cell r="D2194" t="str">
            <v>비금속광물</v>
          </cell>
          <cell r="E2194">
            <v>49200</v>
          </cell>
          <cell r="F2194">
            <v>-700</v>
          </cell>
          <cell r="G2194">
            <v>-1.4</v>
          </cell>
          <cell r="H2194">
            <v>785749190400</v>
          </cell>
        </row>
        <row r="2195">
          <cell r="B2195" t="str">
            <v>케이씨텍</v>
          </cell>
          <cell r="C2195" t="str">
            <v>KOSPI</v>
          </cell>
          <cell r="D2195" t="str">
            <v>의료정밀</v>
          </cell>
          <cell r="E2195">
            <v>27600</v>
          </cell>
          <cell r="F2195">
            <v>1300</v>
          </cell>
          <cell r="G2195">
            <v>4.9400000000000004</v>
          </cell>
          <cell r="H2195">
            <v>575778945600</v>
          </cell>
        </row>
        <row r="2196">
          <cell r="B2196" t="str">
            <v>케이탑리츠</v>
          </cell>
          <cell r="C2196" t="str">
            <v>KOSPI</v>
          </cell>
          <cell r="D2196" t="str">
            <v>서비스업</v>
          </cell>
          <cell r="E2196">
            <v>1575</v>
          </cell>
          <cell r="F2196">
            <v>60</v>
          </cell>
          <cell r="G2196">
            <v>3.96</v>
          </cell>
          <cell r="H2196">
            <v>72803000025</v>
          </cell>
        </row>
        <row r="2197">
          <cell r="B2197" t="str">
            <v>코람코에너지리츠</v>
          </cell>
          <cell r="C2197" t="str">
            <v>KOSPI</v>
          </cell>
          <cell r="D2197" t="str">
            <v>서비스업</v>
          </cell>
          <cell r="E2197">
            <v>5150</v>
          </cell>
          <cell r="F2197">
            <v>60</v>
          </cell>
          <cell r="G2197">
            <v>1.18</v>
          </cell>
          <cell r="H2197">
            <v>358543000000</v>
          </cell>
        </row>
        <row r="2198">
          <cell r="B2198" t="str">
            <v>코리아써우</v>
          </cell>
          <cell r="C2198" t="str">
            <v>KOSPI</v>
          </cell>
          <cell r="D2198" t="str">
            <v>전기전자</v>
          </cell>
          <cell r="E2198">
            <v>6000</v>
          </cell>
          <cell r="F2198">
            <v>210</v>
          </cell>
          <cell r="G2198">
            <v>3.63</v>
          </cell>
          <cell r="H2198">
            <v>17788140000</v>
          </cell>
        </row>
        <row r="2199">
          <cell r="B2199" t="str">
            <v>코리아써키트</v>
          </cell>
          <cell r="C2199" t="str">
            <v>KOSPI</v>
          </cell>
          <cell r="D2199" t="str">
            <v>전기전자</v>
          </cell>
          <cell r="E2199">
            <v>12550</v>
          </cell>
          <cell r="F2199">
            <v>200</v>
          </cell>
          <cell r="G2199">
            <v>1.62</v>
          </cell>
          <cell r="H2199">
            <v>296440425050</v>
          </cell>
        </row>
        <row r="2200">
          <cell r="B2200" t="str">
            <v>코리아써키트2우B</v>
          </cell>
          <cell r="C2200" t="str">
            <v>KOSPI</v>
          </cell>
          <cell r="D2200" t="str">
            <v>전기전자</v>
          </cell>
          <cell r="E2200">
            <v>6380</v>
          </cell>
          <cell r="F2200">
            <v>40</v>
          </cell>
          <cell r="G2200">
            <v>0.63</v>
          </cell>
          <cell r="H2200">
            <v>4999999620</v>
          </cell>
        </row>
        <row r="2201">
          <cell r="B2201" t="str">
            <v>코리안리</v>
          </cell>
          <cell r="C2201" t="str">
            <v>KOSPI</v>
          </cell>
          <cell r="D2201" t="str">
            <v>보험</v>
          </cell>
          <cell r="E2201">
            <v>8500</v>
          </cell>
          <cell r="F2201">
            <v>40</v>
          </cell>
          <cell r="G2201">
            <v>0.47</v>
          </cell>
          <cell r="H2201">
            <v>1023137486000</v>
          </cell>
        </row>
        <row r="2202">
          <cell r="B2202" t="str">
            <v>코스맥스</v>
          </cell>
          <cell r="C2202" t="str">
            <v>KOSPI</v>
          </cell>
          <cell r="D2202" t="str">
            <v>화학</v>
          </cell>
          <cell r="E2202">
            <v>121000</v>
          </cell>
          <cell r="F2202">
            <v>-1000</v>
          </cell>
          <cell r="G2202">
            <v>-0.82</v>
          </cell>
          <cell r="H2202">
            <v>1215990589000</v>
          </cell>
        </row>
        <row r="2203">
          <cell r="B2203" t="str">
            <v>코스맥스비티아이</v>
          </cell>
          <cell r="C2203" t="str">
            <v>KOSPI</v>
          </cell>
          <cell r="D2203" t="str">
            <v>기타금융</v>
          </cell>
          <cell r="E2203">
            <v>16350</v>
          </cell>
          <cell r="F2203">
            <v>-50</v>
          </cell>
          <cell r="G2203">
            <v>-0.3</v>
          </cell>
          <cell r="H2203">
            <v>157024108350</v>
          </cell>
        </row>
        <row r="2204">
          <cell r="B2204" t="str">
            <v>코스모신소재</v>
          </cell>
          <cell r="C2204" t="str">
            <v>KOSPI</v>
          </cell>
          <cell r="D2204" t="str">
            <v>화학</v>
          </cell>
          <cell r="E2204">
            <v>19500</v>
          </cell>
          <cell r="F2204">
            <v>1000</v>
          </cell>
          <cell r="G2204">
            <v>5.41</v>
          </cell>
          <cell r="H2204">
            <v>570335317500</v>
          </cell>
        </row>
        <row r="2205">
          <cell r="B2205" t="str">
            <v>코스모화학</v>
          </cell>
          <cell r="C2205" t="str">
            <v>KOSPI</v>
          </cell>
          <cell r="D2205" t="str">
            <v>화학</v>
          </cell>
          <cell r="E2205">
            <v>11000</v>
          </cell>
          <cell r="F2205">
            <v>0</v>
          </cell>
          <cell r="G2205">
            <v>0</v>
          </cell>
          <cell r="H2205">
            <v>298576575000</v>
          </cell>
        </row>
        <row r="2206">
          <cell r="B2206" t="str">
            <v>코아스</v>
          </cell>
          <cell r="C2206" t="str">
            <v>KOSPI</v>
          </cell>
          <cell r="D2206" t="str">
            <v>기타제조업</v>
          </cell>
          <cell r="E2206">
            <v>1165</v>
          </cell>
          <cell r="F2206">
            <v>0</v>
          </cell>
          <cell r="G2206">
            <v>0</v>
          </cell>
          <cell r="H2206">
            <v>36006899650</v>
          </cell>
        </row>
        <row r="2207">
          <cell r="B2207" t="str">
            <v>코오롱</v>
          </cell>
          <cell r="C2207" t="str">
            <v>KOSPI</v>
          </cell>
          <cell r="D2207" t="str">
            <v>기타금융</v>
          </cell>
          <cell r="E2207">
            <v>25800</v>
          </cell>
          <cell r="F2207">
            <v>2600</v>
          </cell>
          <cell r="G2207">
            <v>11.21</v>
          </cell>
          <cell r="H2207">
            <v>325761790800</v>
          </cell>
        </row>
        <row r="2208">
          <cell r="B2208" t="str">
            <v>코오롱글로벌</v>
          </cell>
          <cell r="C2208" t="str">
            <v>KOSPI</v>
          </cell>
          <cell r="D2208" t="str">
            <v>건설업</v>
          </cell>
          <cell r="E2208">
            <v>21600</v>
          </cell>
          <cell r="F2208">
            <v>300</v>
          </cell>
          <cell r="G2208">
            <v>1.41</v>
          </cell>
          <cell r="H2208">
            <v>544545460800</v>
          </cell>
        </row>
        <row r="2209">
          <cell r="B2209" t="str">
            <v>코오롱글로벌우</v>
          </cell>
          <cell r="C2209" t="str">
            <v>KOSPI</v>
          </cell>
          <cell r="D2209" t="str">
            <v>건설업</v>
          </cell>
          <cell r="E2209">
            <v>26350</v>
          </cell>
          <cell r="F2209">
            <v>600</v>
          </cell>
          <cell r="G2209">
            <v>2.33</v>
          </cell>
          <cell r="H2209">
            <v>8242359050</v>
          </cell>
        </row>
        <row r="2210">
          <cell r="B2210" t="str">
            <v>코오롱머티리얼</v>
          </cell>
          <cell r="C2210" t="str">
            <v>KOSPI</v>
          </cell>
          <cell r="D2210" t="str">
            <v>화학</v>
          </cell>
          <cell r="E2210">
            <v>3140</v>
          </cell>
          <cell r="F2210">
            <v>85</v>
          </cell>
          <cell r="G2210">
            <v>2.78</v>
          </cell>
          <cell r="H2210">
            <v>215588113900</v>
          </cell>
        </row>
        <row r="2211">
          <cell r="B2211" t="str">
            <v>코오롱우</v>
          </cell>
          <cell r="C2211" t="str">
            <v>KOSPI</v>
          </cell>
          <cell r="D2211" t="str">
            <v>기타금융</v>
          </cell>
          <cell r="E2211">
            <v>15400</v>
          </cell>
          <cell r="F2211">
            <v>1600</v>
          </cell>
          <cell r="G2211">
            <v>11.59</v>
          </cell>
          <cell r="H2211">
            <v>16576406000</v>
          </cell>
        </row>
        <row r="2212">
          <cell r="B2212" t="str">
            <v>코오롱인더</v>
          </cell>
          <cell r="C2212" t="str">
            <v>KOSPI</v>
          </cell>
          <cell r="D2212" t="str">
            <v>화학</v>
          </cell>
          <cell r="E2212">
            <v>60500</v>
          </cell>
          <cell r="F2212">
            <v>700</v>
          </cell>
          <cell r="G2212">
            <v>1.17</v>
          </cell>
          <cell r="H2212">
            <v>1632219820000</v>
          </cell>
        </row>
        <row r="2213">
          <cell r="B2213" t="str">
            <v>코오롱인더우</v>
          </cell>
          <cell r="C2213" t="str">
            <v>KOSPI</v>
          </cell>
          <cell r="D2213" t="str">
            <v>화학</v>
          </cell>
          <cell r="E2213">
            <v>26950</v>
          </cell>
          <cell r="F2213">
            <v>500</v>
          </cell>
          <cell r="G2213">
            <v>1.89</v>
          </cell>
          <cell r="H2213">
            <v>74593827000</v>
          </cell>
        </row>
        <row r="2214">
          <cell r="B2214" t="str">
            <v>코오롱플라스틱</v>
          </cell>
          <cell r="C2214" t="str">
            <v>KOSPI</v>
          </cell>
          <cell r="D2214" t="str">
            <v>화학</v>
          </cell>
          <cell r="E2214">
            <v>6390</v>
          </cell>
          <cell r="F2214">
            <v>60</v>
          </cell>
          <cell r="G2214">
            <v>0.95</v>
          </cell>
          <cell r="H2214">
            <v>242820000000</v>
          </cell>
        </row>
        <row r="2215">
          <cell r="B2215" t="str">
            <v>코웨이</v>
          </cell>
          <cell r="C2215" t="str">
            <v>KOSPI</v>
          </cell>
          <cell r="D2215" t="str">
            <v>서비스업</v>
          </cell>
          <cell r="E2215">
            <v>66500</v>
          </cell>
          <cell r="F2215">
            <v>1000</v>
          </cell>
          <cell r="G2215">
            <v>1.53</v>
          </cell>
          <cell r="H2215">
            <v>4907674663500</v>
          </cell>
        </row>
        <row r="2216">
          <cell r="B2216" t="str">
            <v>콤텍시스템</v>
          </cell>
          <cell r="C2216" t="str">
            <v>KOSPI</v>
          </cell>
          <cell r="D2216" t="str">
            <v>서비스업</v>
          </cell>
          <cell r="E2216">
            <v>1520</v>
          </cell>
          <cell r="F2216">
            <v>0</v>
          </cell>
          <cell r="G2216">
            <v>0</v>
          </cell>
          <cell r="H2216">
            <v>103134228320</v>
          </cell>
        </row>
        <row r="2217">
          <cell r="B2217" t="str">
            <v>쿠쿠홀딩스</v>
          </cell>
          <cell r="C2217" t="str">
            <v>KOSPI</v>
          </cell>
          <cell r="D2217" t="str">
            <v>기타금융</v>
          </cell>
          <cell r="E2217">
            <v>121500</v>
          </cell>
          <cell r="F2217">
            <v>-6000</v>
          </cell>
          <cell r="G2217">
            <v>-4.71</v>
          </cell>
          <cell r="H2217">
            <v>864161095500</v>
          </cell>
        </row>
        <row r="2218">
          <cell r="B2218" t="str">
            <v>쿠쿠홈시스</v>
          </cell>
          <cell r="C2218" t="str">
            <v>KOSPI</v>
          </cell>
          <cell r="D2218" t="str">
            <v>서비스업</v>
          </cell>
          <cell r="E2218">
            <v>42100</v>
          </cell>
          <cell r="F2218">
            <v>-700</v>
          </cell>
          <cell r="G2218">
            <v>-1.64</v>
          </cell>
          <cell r="H2218">
            <v>944611593000</v>
          </cell>
        </row>
        <row r="2219">
          <cell r="B2219" t="str">
            <v>큐로</v>
          </cell>
          <cell r="C2219" t="str">
            <v>KOSPI</v>
          </cell>
          <cell r="D2219" t="str">
            <v>기계</v>
          </cell>
          <cell r="E2219">
            <v>640</v>
          </cell>
          <cell r="F2219">
            <v>-3</v>
          </cell>
          <cell r="G2219">
            <v>-0.47</v>
          </cell>
          <cell r="H2219">
            <v>145415448320</v>
          </cell>
        </row>
        <row r="2220">
          <cell r="B2220" t="str">
            <v>크라운제과</v>
          </cell>
          <cell r="C2220" t="str">
            <v>KOSPI</v>
          </cell>
          <cell r="D2220" t="str">
            <v>음식료품</v>
          </cell>
          <cell r="E2220">
            <v>10200</v>
          </cell>
          <cell r="F2220">
            <v>-300</v>
          </cell>
          <cell r="G2220">
            <v>-2.86</v>
          </cell>
          <cell r="H2220">
            <v>127743270000</v>
          </cell>
        </row>
        <row r="2221">
          <cell r="B2221" t="str">
            <v>크라운제과우</v>
          </cell>
          <cell r="C2221" t="str">
            <v>KOSPI</v>
          </cell>
          <cell r="D2221" t="str">
            <v>음식료품</v>
          </cell>
          <cell r="E2221">
            <v>10400</v>
          </cell>
          <cell r="F2221">
            <v>-50</v>
          </cell>
          <cell r="G2221">
            <v>-0.48</v>
          </cell>
          <cell r="H2221">
            <v>8045024000</v>
          </cell>
        </row>
        <row r="2222">
          <cell r="B2222" t="str">
            <v>크라운해태홀딩스</v>
          </cell>
          <cell r="C2222" t="str">
            <v>KOSPI</v>
          </cell>
          <cell r="D2222" t="str">
            <v>기타금융</v>
          </cell>
          <cell r="E2222">
            <v>9870</v>
          </cell>
          <cell r="F2222">
            <v>130</v>
          </cell>
          <cell r="G2222">
            <v>1.33</v>
          </cell>
          <cell r="H2222">
            <v>146543314890</v>
          </cell>
        </row>
        <row r="2223">
          <cell r="B2223" t="str">
            <v>크라운해태홀딩스우</v>
          </cell>
          <cell r="C2223" t="str">
            <v>KOSPI</v>
          </cell>
          <cell r="D2223" t="str">
            <v>기타금융</v>
          </cell>
          <cell r="E2223">
            <v>14400</v>
          </cell>
          <cell r="F2223">
            <v>-300</v>
          </cell>
          <cell r="G2223">
            <v>-2.04</v>
          </cell>
          <cell r="H2223">
            <v>8650454400</v>
          </cell>
        </row>
        <row r="2224">
          <cell r="B2224" t="str">
            <v>키다리스튜디오</v>
          </cell>
          <cell r="C2224" t="str">
            <v>KOSPI</v>
          </cell>
          <cell r="D2224" t="str">
            <v>서비스업</v>
          </cell>
          <cell r="E2224">
            <v>14450</v>
          </cell>
          <cell r="F2224">
            <v>400</v>
          </cell>
          <cell r="G2224">
            <v>2.85</v>
          </cell>
          <cell r="H2224">
            <v>470894172400</v>
          </cell>
        </row>
        <row r="2225">
          <cell r="B2225" t="str">
            <v>키움증권</v>
          </cell>
          <cell r="C2225" t="str">
            <v>KOSPI</v>
          </cell>
          <cell r="D2225" t="str">
            <v>증권</v>
          </cell>
          <cell r="E2225">
            <v>132500</v>
          </cell>
          <cell r="F2225">
            <v>6500</v>
          </cell>
          <cell r="G2225">
            <v>5.16</v>
          </cell>
          <cell r="H2225">
            <v>3449159042500</v>
          </cell>
        </row>
        <row r="2226">
          <cell r="B2226" t="str">
            <v>키위미디어그룹</v>
          </cell>
          <cell r="C2226" t="str">
            <v>KOSPI</v>
          </cell>
          <cell r="D2226" t="str">
            <v>서비스업</v>
          </cell>
          <cell r="E2226">
            <v>1105</v>
          </cell>
          <cell r="F2226">
            <v>0</v>
          </cell>
          <cell r="G2226">
            <v>0</v>
          </cell>
          <cell r="H2226">
            <v>68534900070</v>
          </cell>
        </row>
        <row r="2227">
          <cell r="B2227" t="str">
            <v>태경비케이</v>
          </cell>
          <cell r="C2227" t="str">
            <v>KOSPI</v>
          </cell>
          <cell r="D2227" t="str">
            <v>비금속광물</v>
          </cell>
          <cell r="E2227">
            <v>4565</v>
          </cell>
          <cell r="F2227">
            <v>-80</v>
          </cell>
          <cell r="G2227">
            <v>-1.72</v>
          </cell>
          <cell r="H2227">
            <v>125916851500</v>
          </cell>
        </row>
        <row r="2228">
          <cell r="B2228" t="str">
            <v>태경산업</v>
          </cell>
          <cell r="C2228" t="str">
            <v>KOSPI</v>
          </cell>
          <cell r="D2228" t="str">
            <v>화학</v>
          </cell>
          <cell r="E2228">
            <v>7700</v>
          </cell>
          <cell r="F2228">
            <v>-250</v>
          </cell>
          <cell r="G2228">
            <v>-3.14</v>
          </cell>
          <cell r="H2228">
            <v>225061375000</v>
          </cell>
        </row>
        <row r="2229">
          <cell r="B2229" t="str">
            <v>태경케미컬</v>
          </cell>
          <cell r="C2229" t="str">
            <v>KOSPI</v>
          </cell>
          <cell r="D2229" t="str">
            <v>화학</v>
          </cell>
          <cell r="E2229">
            <v>13500</v>
          </cell>
          <cell r="F2229">
            <v>-300</v>
          </cell>
          <cell r="G2229">
            <v>-2.17</v>
          </cell>
          <cell r="H2229">
            <v>156600000000</v>
          </cell>
        </row>
        <row r="2230">
          <cell r="B2230" t="str">
            <v>태광산업</v>
          </cell>
          <cell r="C2230" t="str">
            <v>KOSPI</v>
          </cell>
          <cell r="D2230" t="str">
            <v>화학</v>
          </cell>
          <cell r="E2230">
            <v>924000</v>
          </cell>
          <cell r="F2230">
            <v>4000</v>
          </cell>
          <cell r="G2230">
            <v>0.43</v>
          </cell>
          <cell r="H2230">
            <v>1028781600000</v>
          </cell>
        </row>
        <row r="2231">
          <cell r="B2231" t="str">
            <v>태림포장</v>
          </cell>
          <cell r="C2231" t="str">
            <v>KOSPI</v>
          </cell>
          <cell r="D2231" t="str">
            <v>종이목재</v>
          </cell>
          <cell r="E2231">
            <v>5110</v>
          </cell>
          <cell r="F2231">
            <v>0</v>
          </cell>
          <cell r="G2231">
            <v>0</v>
          </cell>
          <cell r="H2231">
            <v>361818353400</v>
          </cell>
        </row>
        <row r="2232">
          <cell r="B2232" t="str">
            <v>태양금속</v>
          </cell>
          <cell r="C2232" t="str">
            <v>KOSPI</v>
          </cell>
          <cell r="D2232" t="str">
            <v>운수장비</v>
          </cell>
          <cell r="E2232">
            <v>1710</v>
          </cell>
          <cell r="F2232">
            <v>95</v>
          </cell>
          <cell r="G2232">
            <v>5.88</v>
          </cell>
          <cell r="H2232">
            <v>62757000000</v>
          </cell>
        </row>
        <row r="2233">
          <cell r="B2233" t="str">
            <v>태양금속우</v>
          </cell>
          <cell r="C2233" t="str">
            <v>KOSPI</v>
          </cell>
          <cell r="D2233" t="str">
            <v>운수장비</v>
          </cell>
          <cell r="E2233">
            <v>2990</v>
          </cell>
          <cell r="F2233">
            <v>-40</v>
          </cell>
          <cell r="G2233">
            <v>-1.32</v>
          </cell>
          <cell r="H2233">
            <v>9867000000</v>
          </cell>
        </row>
        <row r="2234">
          <cell r="B2234" t="str">
            <v>태영건설</v>
          </cell>
          <cell r="C2234" t="str">
            <v>KOSPI</v>
          </cell>
          <cell r="D2234" t="str">
            <v>건설업</v>
          </cell>
          <cell r="E2234">
            <v>12000</v>
          </cell>
          <cell r="F2234">
            <v>0</v>
          </cell>
          <cell r="G2234">
            <v>0</v>
          </cell>
          <cell r="H2234">
            <v>466789176000</v>
          </cell>
        </row>
        <row r="2235">
          <cell r="B2235" t="str">
            <v>태영건설우</v>
          </cell>
          <cell r="C2235" t="str">
            <v>KOSPI</v>
          </cell>
          <cell r="D2235" t="str">
            <v>건설업</v>
          </cell>
          <cell r="E2235">
            <v>12050</v>
          </cell>
          <cell r="F2235">
            <v>50</v>
          </cell>
          <cell r="G2235">
            <v>0.42</v>
          </cell>
          <cell r="H2235">
            <v>15690811100</v>
          </cell>
        </row>
        <row r="2236">
          <cell r="B2236" t="str">
            <v>태원물산</v>
          </cell>
          <cell r="C2236" t="str">
            <v>KOSPI</v>
          </cell>
          <cell r="D2236" t="str">
            <v>운수장비</v>
          </cell>
          <cell r="E2236">
            <v>4440</v>
          </cell>
          <cell r="F2236">
            <v>130</v>
          </cell>
          <cell r="G2236">
            <v>3.02</v>
          </cell>
          <cell r="H2236">
            <v>33744000000</v>
          </cell>
        </row>
        <row r="2237">
          <cell r="B2237" t="str">
            <v>태평양물산</v>
          </cell>
          <cell r="C2237" t="str">
            <v>KOSPI</v>
          </cell>
          <cell r="D2237" t="str">
            <v>섬유의복</v>
          </cell>
          <cell r="E2237">
            <v>1925</v>
          </cell>
          <cell r="F2237">
            <v>20</v>
          </cell>
          <cell r="G2237">
            <v>1.05</v>
          </cell>
          <cell r="H2237">
            <v>92687954975</v>
          </cell>
        </row>
        <row r="2238">
          <cell r="B2238" t="str">
            <v>테이팩스</v>
          </cell>
          <cell r="C2238" t="str">
            <v>KOSPI</v>
          </cell>
          <cell r="D2238" t="str">
            <v>화학</v>
          </cell>
          <cell r="E2238">
            <v>51300</v>
          </cell>
          <cell r="F2238">
            <v>0</v>
          </cell>
          <cell r="G2238">
            <v>0</v>
          </cell>
          <cell r="H2238">
            <v>242015445000</v>
          </cell>
        </row>
        <row r="2239">
          <cell r="B2239" t="str">
            <v>텔코웨어</v>
          </cell>
          <cell r="C2239" t="str">
            <v>KOSPI</v>
          </cell>
          <cell r="D2239" t="str">
            <v>서비스업</v>
          </cell>
          <cell r="E2239">
            <v>11600</v>
          </cell>
          <cell r="F2239">
            <v>100</v>
          </cell>
          <cell r="G2239">
            <v>0.87</v>
          </cell>
          <cell r="H2239">
            <v>112551389600</v>
          </cell>
        </row>
        <row r="2240">
          <cell r="B2240" t="str">
            <v>토니모리</v>
          </cell>
          <cell r="C2240" t="str">
            <v>KOSPI</v>
          </cell>
          <cell r="D2240" t="str">
            <v>화학</v>
          </cell>
          <cell r="E2240">
            <v>7920</v>
          </cell>
          <cell r="F2240">
            <v>-50</v>
          </cell>
          <cell r="G2240">
            <v>-0.63</v>
          </cell>
          <cell r="H2240">
            <v>139708800000</v>
          </cell>
        </row>
        <row r="2241">
          <cell r="B2241" t="str">
            <v>티에이치엔</v>
          </cell>
          <cell r="C2241" t="str">
            <v>KOSPI</v>
          </cell>
          <cell r="D2241" t="str">
            <v>전기전자</v>
          </cell>
          <cell r="E2241">
            <v>3200</v>
          </cell>
          <cell r="F2241">
            <v>30</v>
          </cell>
          <cell r="G2241">
            <v>0.95</v>
          </cell>
          <cell r="H2241">
            <v>57600000000</v>
          </cell>
        </row>
        <row r="2242">
          <cell r="B2242" t="str">
            <v>티와이홀딩스</v>
          </cell>
          <cell r="C2242" t="str">
            <v>KOSPI</v>
          </cell>
          <cell r="D2242" t="str">
            <v>기타금융</v>
          </cell>
          <cell r="E2242">
            <v>25700</v>
          </cell>
          <cell r="F2242">
            <v>-600</v>
          </cell>
          <cell r="G2242">
            <v>-2.2799999999999998</v>
          </cell>
          <cell r="H2242">
            <v>1032410505500</v>
          </cell>
        </row>
        <row r="2243">
          <cell r="B2243" t="str">
            <v>티와이홀딩스우</v>
          </cell>
          <cell r="C2243" t="str">
            <v>KOSPI</v>
          </cell>
          <cell r="D2243" t="str">
            <v>기타금융</v>
          </cell>
          <cell r="E2243">
            <v>21900</v>
          </cell>
          <cell r="F2243">
            <v>-800</v>
          </cell>
          <cell r="G2243">
            <v>-3.52</v>
          </cell>
          <cell r="H2243">
            <v>27491902200</v>
          </cell>
        </row>
        <row r="2244">
          <cell r="B2244" t="str">
            <v>티웨이항공</v>
          </cell>
          <cell r="C2244" t="str">
            <v>KOSPI</v>
          </cell>
          <cell r="D2244" t="str">
            <v>운수창고업</v>
          </cell>
          <cell r="E2244">
            <v>2790</v>
          </cell>
          <cell r="F2244">
            <v>0</v>
          </cell>
          <cell r="G2244">
            <v>0</v>
          </cell>
          <cell r="H2244">
            <v>307821478410</v>
          </cell>
        </row>
        <row r="2245">
          <cell r="B2245" t="str">
            <v>티웨이홀딩스</v>
          </cell>
          <cell r="C2245" t="str">
            <v>KOSPI</v>
          </cell>
          <cell r="D2245" t="str">
            <v>비금속광물</v>
          </cell>
          <cell r="E2245">
            <v>1370</v>
          </cell>
          <cell r="F2245">
            <v>-10</v>
          </cell>
          <cell r="G2245">
            <v>-0.72</v>
          </cell>
          <cell r="H2245">
            <v>105063897120</v>
          </cell>
        </row>
        <row r="2246">
          <cell r="B2246" t="str">
            <v>파미셀</v>
          </cell>
          <cell r="C2246" t="str">
            <v>KOSPI</v>
          </cell>
          <cell r="D2246" t="str">
            <v>의약품</v>
          </cell>
          <cell r="E2246">
            <v>14900</v>
          </cell>
          <cell r="F2246">
            <v>-150</v>
          </cell>
          <cell r="G2246">
            <v>-1</v>
          </cell>
          <cell r="H2246">
            <v>893388355000</v>
          </cell>
        </row>
        <row r="2247">
          <cell r="B2247" t="str">
            <v>팜스코</v>
          </cell>
          <cell r="C2247" t="str">
            <v>KOSPI</v>
          </cell>
          <cell r="D2247" t="str">
            <v>음식료품</v>
          </cell>
          <cell r="E2247">
            <v>7090</v>
          </cell>
          <cell r="F2247">
            <v>40</v>
          </cell>
          <cell r="G2247">
            <v>0.56999999999999995</v>
          </cell>
          <cell r="H2247">
            <v>260401115870</v>
          </cell>
        </row>
        <row r="2248">
          <cell r="B2248" t="str">
            <v>팬오션</v>
          </cell>
          <cell r="C2248" t="str">
            <v>KOSPI</v>
          </cell>
          <cell r="D2248" t="str">
            <v>운수창고업</v>
          </cell>
          <cell r="E2248">
            <v>5990</v>
          </cell>
          <cell r="F2248">
            <v>-180</v>
          </cell>
          <cell r="G2248">
            <v>-2.92</v>
          </cell>
          <cell r="H2248">
            <v>3202071376880</v>
          </cell>
        </row>
        <row r="2249">
          <cell r="B2249" t="str">
            <v>퍼스텍</v>
          </cell>
          <cell r="C2249" t="str">
            <v>KOSPI</v>
          </cell>
          <cell r="D2249" t="str">
            <v>기계</v>
          </cell>
          <cell r="E2249">
            <v>2485</v>
          </cell>
          <cell r="F2249">
            <v>-170</v>
          </cell>
          <cell r="G2249">
            <v>-6.4</v>
          </cell>
          <cell r="H2249">
            <v>119432728100</v>
          </cell>
        </row>
        <row r="2250">
          <cell r="B2250" t="str">
            <v>퍼시스</v>
          </cell>
          <cell r="C2250" t="str">
            <v>KOSPI</v>
          </cell>
          <cell r="D2250" t="str">
            <v>기타제조업</v>
          </cell>
          <cell r="E2250">
            <v>29600</v>
          </cell>
          <cell r="F2250">
            <v>100</v>
          </cell>
          <cell r="G2250">
            <v>0.34</v>
          </cell>
          <cell r="H2250">
            <v>340400000000</v>
          </cell>
        </row>
        <row r="2251">
          <cell r="B2251" t="str">
            <v>페이퍼코리아</v>
          </cell>
          <cell r="C2251" t="str">
            <v>KOSPI</v>
          </cell>
          <cell r="D2251" t="str">
            <v>종이목재</v>
          </cell>
          <cell r="E2251">
            <v>2250</v>
          </cell>
          <cell r="F2251">
            <v>-35</v>
          </cell>
          <cell r="G2251">
            <v>-1.53</v>
          </cell>
          <cell r="H2251">
            <v>84381138000</v>
          </cell>
        </row>
        <row r="2252">
          <cell r="B2252" t="str">
            <v>평화산업</v>
          </cell>
          <cell r="C2252" t="str">
            <v>KOSPI</v>
          </cell>
          <cell r="D2252" t="str">
            <v>운수장비</v>
          </cell>
          <cell r="E2252">
            <v>1105</v>
          </cell>
          <cell r="F2252">
            <v>5</v>
          </cell>
          <cell r="G2252">
            <v>0.45</v>
          </cell>
          <cell r="H2252">
            <v>60666996195</v>
          </cell>
        </row>
        <row r="2253">
          <cell r="B2253" t="str">
            <v>평화홀딩스</v>
          </cell>
          <cell r="C2253" t="str">
            <v>KOSPI</v>
          </cell>
          <cell r="D2253" t="str">
            <v>운수장비</v>
          </cell>
          <cell r="E2253">
            <v>3685</v>
          </cell>
          <cell r="F2253">
            <v>55</v>
          </cell>
          <cell r="G2253">
            <v>1.52</v>
          </cell>
          <cell r="H2253">
            <v>53894842210</v>
          </cell>
        </row>
        <row r="2254">
          <cell r="B2254" t="str">
            <v>포스코강판</v>
          </cell>
          <cell r="C2254" t="str">
            <v>KOSPI</v>
          </cell>
          <cell r="D2254" t="str">
            <v>철강금속</v>
          </cell>
          <cell r="E2254">
            <v>28350</v>
          </cell>
          <cell r="F2254">
            <v>-600</v>
          </cell>
          <cell r="G2254">
            <v>-2.0699999999999998</v>
          </cell>
          <cell r="H2254">
            <v>170100000000</v>
          </cell>
        </row>
        <row r="2255">
          <cell r="B2255" t="str">
            <v>포스코인터내셔널</v>
          </cell>
          <cell r="C2255" t="str">
            <v>KOSPI</v>
          </cell>
          <cell r="D2255" t="str">
            <v>유통업</v>
          </cell>
          <cell r="E2255">
            <v>20350</v>
          </cell>
          <cell r="F2255">
            <v>200</v>
          </cell>
          <cell r="G2255">
            <v>0.99</v>
          </cell>
          <cell r="H2255">
            <v>2510684282150</v>
          </cell>
        </row>
        <row r="2256">
          <cell r="B2256" t="str">
            <v>포스코케미칼</v>
          </cell>
          <cell r="C2256" t="str">
            <v>KOSPI</v>
          </cell>
          <cell r="D2256" t="str">
            <v>비금속광물</v>
          </cell>
          <cell r="E2256">
            <v>155500</v>
          </cell>
          <cell r="F2256">
            <v>500</v>
          </cell>
          <cell r="G2256">
            <v>0.32</v>
          </cell>
          <cell r="H2256">
            <v>12045530710000</v>
          </cell>
        </row>
        <row r="2257">
          <cell r="B2257" t="str">
            <v>폴루스바이오팜</v>
          </cell>
          <cell r="C2257" t="str">
            <v>KOSPI</v>
          </cell>
          <cell r="D2257" t="str">
            <v>유통업</v>
          </cell>
          <cell r="E2257">
            <v>1225</v>
          </cell>
          <cell r="F2257">
            <v>0</v>
          </cell>
          <cell r="G2257">
            <v>0</v>
          </cell>
          <cell r="H2257">
            <v>55134426375</v>
          </cell>
        </row>
        <row r="2258">
          <cell r="B2258" t="str">
            <v>풀무원</v>
          </cell>
          <cell r="C2258" t="str">
            <v>KOSPI</v>
          </cell>
          <cell r="D2258" t="str">
            <v>음식료품</v>
          </cell>
          <cell r="E2258">
            <v>17300</v>
          </cell>
          <cell r="F2258">
            <v>250</v>
          </cell>
          <cell r="G2258">
            <v>1.47</v>
          </cell>
          <cell r="H2258">
            <v>659485324700</v>
          </cell>
        </row>
        <row r="2259">
          <cell r="B2259" t="str">
            <v>풍산</v>
          </cell>
          <cell r="C2259" t="str">
            <v>KOSPI</v>
          </cell>
          <cell r="D2259" t="str">
            <v>철강금속</v>
          </cell>
          <cell r="E2259">
            <v>33200</v>
          </cell>
          <cell r="F2259">
            <v>-300</v>
          </cell>
          <cell r="G2259">
            <v>-0.9</v>
          </cell>
          <cell r="H2259">
            <v>930406029600</v>
          </cell>
        </row>
        <row r="2260">
          <cell r="B2260" t="str">
            <v>풍산홀딩스</v>
          </cell>
          <cell r="C2260" t="str">
            <v>KOSPI</v>
          </cell>
          <cell r="D2260" t="str">
            <v>기타금융</v>
          </cell>
          <cell r="E2260">
            <v>23300</v>
          </cell>
          <cell r="F2260">
            <v>350</v>
          </cell>
          <cell r="G2260">
            <v>1.53</v>
          </cell>
          <cell r="H2260">
            <v>242542002400</v>
          </cell>
        </row>
        <row r="2261">
          <cell r="B2261" t="str">
            <v>프레스티지바이오파마</v>
          </cell>
          <cell r="C2261" t="str">
            <v>KOSPI</v>
          </cell>
          <cell r="D2261" t="str">
            <v>서비스업</v>
          </cell>
          <cell r="E2261">
            <v>28200</v>
          </cell>
          <cell r="F2261">
            <v>0</v>
          </cell>
          <cell r="G2261">
            <v>0</v>
          </cell>
          <cell r="H2261">
            <v>1694711571000</v>
          </cell>
        </row>
        <row r="2262">
          <cell r="B2262" t="str">
            <v>필룩스</v>
          </cell>
          <cell r="C2262" t="str">
            <v>KOSPI</v>
          </cell>
          <cell r="D2262" t="str">
            <v>전기전자</v>
          </cell>
          <cell r="E2262">
            <v>3465</v>
          </cell>
          <cell r="F2262">
            <v>10</v>
          </cell>
          <cell r="G2262">
            <v>0.28999999999999998</v>
          </cell>
          <cell r="H2262">
            <v>448836834600</v>
          </cell>
        </row>
        <row r="2263">
          <cell r="B2263" t="str">
            <v>하나금융지주</v>
          </cell>
          <cell r="C2263" t="str">
            <v>KOSPI</v>
          </cell>
          <cell r="D2263" t="str">
            <v>기타금융</v>
          </cell>
          <cell r="E2263">
            <v>41350</v>
          </cell>
          <cell r="F2263">
            <v>-1450</v>
          </cell>
          <cell r="G2263">
            <v>-3.39</v>
          </cell>
          <cell r="H2263">
            <v>12415009263700</v>
          </cell>
        </row>
        <row r="2264">
          <cell r="B2264" t="str">
            <v>하나제약</v>
          </cell>
          <cell r="C2264" t="str">
            <v>KOSPI</v>
          </cell>
          <cell r="D2264" t="str">
            <v>의약품</v>
          </cell>
          <cell r="E2264">
            <v>24700</v>
          </cell>
          <cell r="F2264">
            <v>150</v>
          </cell>
          <cell r="G2264">
            <v>0.61</v>
          </cell>
          <cell r="H2264">
            <v>400140000000</v>
          </cell>
        </row>
        <row r="2265">
          <cell r="B2265" t="str">
            <v>하나투어</v>
          </cell>
          <cell r="C2265" t="str">
            <v>KOSPI</v>
          </cell>
          <cell r="D2265" t="str">
            <v>서비스업</v>
          </cell>
          <cell r="E2265">
            <v>67300</v>
          </cell>
          <cell r="F2265">
            <v>-500</v>
          </cell>
          <cell r="G2265">
            <v>-0.74</v>
          </cell>
          <cell r="H2265">
            <v>938107150500</v>
          </cell>
        </row>
        <row r="2266">
          <cell r="B2266" t="str">
            <v>하이골드12호</v>
          </cell>
          <cell r="C2266" t="str">
            <v>KOSPI</v>
          </cell>
          <cell r="D2266" t="str">
            <v>서비스업</v>
          </cell>
          <cell r="E2266">
            <v>2140</v>
          </cell>
          <cell r="F2266">
            <v>20</v>
          </cell>
          <cell r="G2266">
            <v>0.94</v>
          </cell>
          <cell r="H2266">
            <v>27915230000</v>
          </cell>
        </row>
        <row r="2267">
          <cell r="B2267" t="str">
            <v>하이골드3호</v>
          </cell>
          <cell r="C2267" t="str">
            <v>KOSPI</v>
          </cell>
          <cell r="D2267" t="str">
            <v>서비스업</v>
          </cell>
          <cell r="E2267">
            <v>1375</v>
          </cell>
          <cell r="F2267">
            <v>50</v>
          </cell>
          <cell r="G2267">
            <v>3.77</v>
          </cell>
          <cell r="H2267">
            <v>22205961250</v>
          </cell>
        </row>
        <row r="2268">
          <cell r="B2268" t="str">
            <v>하이스틸</v>
          </cell>
          <cell r="C2268" t="str">
            <v>KOSPI</v>
          </cell>
          <cell r="D2268" t="str">
            <v>철강금속</v>
          </cell>
          <cell r="E2268">
            <v>28650</v>
          </cell>
          <cell r="F2268">
            <v>0</v>
          </cell>
          <cell r="G2268">
            <v>0</v>
          </cell>
          <cell r="H2268">
            <v>57298395600</v>
          </cell>
        </row>
        <row r="2269">
          <cell r="B2269" t="str">
            <v>하이트론</v>
          </cell>
          <cell r="C2269" t="str">
            <v>KOSPI</v>
          </cell>
          <cell r="D2269" t="str">
            <v>전기전자</v>
          </cell>
          <cell r="E2269">
            <v>10000</v>
          </cell>
          <cell r="F2269">
            <v>320</v>
          </cell>
          <cell r="G2269">
            <v>3.31</v>
          </cell>
          <cell r="H2269">
            <v>67147640000</v>
          </cell>
        </row>
        <row r="2270">
          <cell r="B2270" t="str">
            <v>하이트진로</v>
          </cell>
          <cell r="C2270" t="str">
            <v>KOSPI</v>
          </cell>
          <cell r="D2270" t="str">
            <v>음식료품</v>
          </cell>
          <cell r="E2270">
            <v>36250</v>
          </cell>
          <cell r="F2270">
            <v>-600</v>
          </cell>
          <cell r="G2270">
            <v>-1.63</v>
          </cell>
          <cell r="H2270">
            <v>2542343398750</v>
          </cell>
        </row>
        <row r="2271">
          <cell r="B2271" t="str">
            <v>하이트진로2우B</v>
          </cell>
          <cell r="C2271" t="str">
            <v>KOSPI</v>
          </cell>
          <cell r="D2271" t="str">
            <v>음식료품</v>
          </cell>
          <cell r="E2271">
            <v>20150</v>
          </cell>
          <cell r="F2271">
            <v>0</v>
          </cell>
          <cell r="G2271">
            <v>0</v>
          </cell>
          <cell r="H2271">
            <v>22772280700</v>
          </cell>
        </row>
        <row r="2272">
          <cell r="B2272" t="str">
            <v>하이트진로홀딩스</v>
          </cell>
          <cell r="C2272" t="str">
            <v>KOSPI</v>
          </cell>
          <cell r="D2272" t="str">
            <v>기타금융</v>
          </cell>
          <cell r="E2272">
            <v>16700</v>
          </cell>
          <cell r="F2272">
            <v>-250</v>
          </cell>
          <cell r="G2272">
            <v>-1.47</v>
          </cell>
          <cell r="H2272">
            <v>387552975500</v>
          </cell>
        </row>
        <row r="2273">
          <cell r="B2273" t="str">
            <v>하이트진로홀딩스우</v>
          </cell>
          <cell r="C2273" t="str">
            <v>KOSPI</v>
          </cell>
          <cell r="D2273" t="str">
            <v>기타금융</v>
          </cell>
          <cell r="E2273">
            <v>15050</v>
          </cell>
          <cell r="F2273">
            <v>-100</v>
          </cell>
          <cell r="G2273">
            <v>-0.66</v>
          </cell>
          <cell r="H2273">
            <v>7085690500</v>
          </cell>
        </row>
        <row r="2274">
          <cell r="B2274" t="str">
            <v>한국ANKOR유전</v>
          </cell>
          <cell r="C2274" t="str">
            <v>KOSPI</v>
          </cell>
          <cell r="D2274" t="str">
            <v>기타금융</v>
          </cell>
          <cell r="E2274">
            <v>1680</v>
          </cell>
          <cell r="F2274">
            <v>5</v>
          </cell>
          <cell r="G2274">
            <v>0.3</v>
          </cell>
          <cell r="H2274">
            <v>117633600000</v>
          </cell>
        </row>
        <row r="2275">
          <cell r="B2275" t="str">
            <v>한국가스공사</v>
          </cell>
          <cell r="C2275" t="str">
            <v>KOSPI</v>
          </cell>
          <cell r="D2275" t="str">
            <v>전기가스업</v>
          </cell>
          <cell r="E2275">
            <v>33400</v>
          </cell>
          <cell r="F2275">
            <v>-300</v>
          </cell>
          <cell r="G2275">
            <v>-0.89</v>
          </cell>
          <cell r="H2275">
            <v>3083254200000</v>
          </cell>
        </row>
        <row r="2276">
          <cell r="B2276" t="str">
            <v>한국공항</v>
          </cell>
          <cell r="C2276" t="str">
            <v>KOSPI</v>
          </cell>
          <cell r="D2276" t="str">
            <v>운수창고업</v>
          </cell>
          <cell r="E2276">
            <v>40800</v>
          </cell>
          <cell r="F2276">
            <v>-100</v>
          </cell>
          <cell r="G2276">
            <v>-0.24</v>
          </cell>
          <cell r="H2276">
            <v>129187284000</v>
          </cell>
        </row>
        <row r="2277">
          <cell r="B2277" t="str">
            <v>한국금융지주</v>
          </cell>
          <cell r="C2277" t="str">
            <v>KOSPI</v>
          </cell>
          <cell r="D2277" t="str">
            <v>기타금융</v>
          </cell>
          <cell r="E2277">
            <v>85600</v>
          </cell>
          <cell r="F2277">
            <v>0</v>
          </cell>
          <cell r="G2277">
            <v>0</v>
          </cell>
          <cell r="H2277">
            <v>4770144915200</v>
          </cell>
        </row>
        <row r="2278">
          <cell r="B2278" t="str">
            <v>한국금융지주우</v>
          </cell>
          <cell r="C2278" t="str">
            <v>KOSPI</v>
          </cell>
          <cell r="D2278" t="str">
            <v>기타금융</v>
          </cell>
          <cell r="E2278">
            <v>63500</v>
          </cell>
          <cell r="F2278">
            <v>-1100</v>
          </cell>
          <cell r="G2278">
            <v>-1.7</v>
          </cell>
          <cell r="H2278">
            <v>371998938500</v>
          </cell>
        </row>
        <row r="2279">
          <cell r="B2279" t="str">
            <v>한국내화</v>
          </cell>
          <cell r="C2279" t="str">
            <v>KOSPI</v>
          </cell>
          <cell r="D2279" t="str">
            <v>비금속광물</v>
          </cell>
          <cell r="E2279">
            <v>4040</v>
          </cell>
          <cell r="F2279">
            <v>0</v>
          </cell>
          <cell r="G2279">
            <v>0</v>
          </cell>
          <cell r="H2279">
            <v>92369073280</v>
          </cell>
        </row>
        <row r="2280">
          <cell r="B2280" t="str">
            <v>한국단자</v>
          </cell>
          <cell r="C2280" t="str">
            <v>KOSPI</v>
          </cell>
          <cell r="D2280" t="str">
            <v>전기전자</v>
          </cell>
          <cell r="E2280">
            <v>76900</v>
          </cell>
          <cell r="F2280">
            <v>4800</v>
          </cell>
          <cell r="G2280">
            <v>6.66</v>
          </cell>
          <cell r="H2280">
            <v>800913500000</v>
          </cell>
        </row>
        <row r="2281">
          <cell r="B2281" t="str">
            <v>한국석유</v>
          </cell>
          <cell r="C2281" t="str">
            <v>KOSPI</v>
          </cell>
          <cell r="D2281" t="str">
            <v>비금속광물</v>
          </cell>
          <cell r="E2281">
            <v>270000</v>
          </cell>
          <cell r="F2281">
            <v>1500</v>
          </cell>
          <cell r="G2281">
            <v>0.56000000000000005</v>
          </cell>
          <cell r="H2281">
            <v>176904000000</v>
          </cell>
        </row>
        <row r="2282">
          <cell r="B2282" t="str">
            <v>한국수출포장</v>
          </cell>
          <cell r="C2282" t="str">
            <v>KOSPI</v>
          </cell>
          <cell r="D2282" t="str">
            <v>종이목재</v>
          </cell>
          <cell r="E2282">
            <v>24450</v>
          </cell>
          <cell r="F2282">
            <v>0</v>
          </cell>
          <cell r="G2282">
            <v>0</v>
          </cell>
          <cell r="H2282">
            <v>97800000000</v>
          </cell>
        </row>
        <row r="2283">
          <cell r="B2283" t="str">
            <v>한국쉘석유</v>
          </cell>
          <cell r="C2283" t="str">
            <v>KOSPI</v>
          </cell>
          <cell r="D2283" t="str">
            <v>화학</v>
          </cell>
          <cell r="E2283">
            <v>254500</v>
          </cell>
          <cell r="F2283">
            <v>2500</v>
          </cell>
          <cell r="G2283">
            <v>0.99</v>
          </cell>
          <cell r="H2283">
            <v>330850000000</v>
          </cell>
        </row>
        <row r="2284">
          <cell r="B2284" t="str">
            <v>한국앤컴퍼니</v>
          </cell>
          <cell r="C2284" t="str">
            <v>KOSPI</v>
          </cell>
          <cell r="D2284" t="str">
            <v>기타금융</v>
          </cell>
          <cell r="E2284">
            <v>18200</v>
          </cell>
          <cell r="F2284">
            <v>-300</v>
          </cell>
          <cell r="G2284">
            <v>-1.62</v>
          </cell>
          <cell r="H2284">
            <v>1692967148600</v>
          </cell>
        </row>
        <row r="2285">
          <cell r="B2285" t="str">
            <v>한국자산신탁</v>
          </cell>
          <cell r="C2285" t="str">
            <v>KOSPI</v>
          </cell>
          <cell r="D2285" t="str">
            <v>기타금융</v>
          </cell>
          <cell r="E2285">
            <v>4910</v>
          </cell>
          <cell r="F2285">
            <v>235</v>
          </cell>
          <cell r="G2285">
            <v>5.03</v>
          </cell>
          <cell r="H2285">
            <v>608730762320</v>
          </cell>
        </row>
        <row r="2286">
          <cell r="B2286" t="str">
            <v>한국전력</v>
          </cell>
          <cell r="C2286" t="str">
            <v>KOSPI</v>
          </cell>
          <cell r="D2286" t="str">
            <v>전기가스업</v>
          </cell>
          <cell r="E2286">
            <v>23500</v>
          </cell>
          <cell r="F2286">
            <v>350</v>
          </cell>
          <cell r="G2286">
            <v>1.51</v>
          </cell>
          <cell r="H2286">
            <v>15086155809500</v>
          </cell>
        </row>
        <row r="2287">
          <cell r="B2287" t="str">
            <v>한국전자홀딩스</v>
          </cell>
          <cell r="C2287" t="str">
            <v>KOSPI</v>
          </cell>
          <cell r="D2287" t="str">
            <v>기타금융</v>
          </cell>
          <cell r="E2287">
            <v>1570</v>
          </cell>
          <cell r="F2287">
            <v>40</v>
          </cell>
          <cell r="G2287">
            <v>2.61</v>
          </cell>
          <cell r="H2287">
            <v>73480923520</v>
          </cell>
        </row>
        <row r="2288">
          <cell r="B2288" t="str">
            <v>한국조선해양</v>
          </cell>
          <cell r="C2288" t="str">
            <v>KOSPI</v>
          </cell>
          <cell r="D2288" t="str">
            <v>운수장비</v>
          </cell>
          <cell r="E2288">
            <v>128500</v>
          </cell>
          <cell r="F2288">
            <v>-5000</v>
          </cell>
          <cell r="G2288">
            <v>-3.75</v>
          </cell>
          <cell r="H2288">
            <v>9094345406000</v>
          </cell>
        </row>
        <row r="2289">
          <cell r="B2289" t="str">
            <v>한국종합기술</v>
          </cell>
          <cell r="C2289" t="str">
            <v>KOSPI</v>
          </cell>
          <cell r="D2289" t="str">
            <v>서비스업</v>
          </cell>
          <cell r="E2289">
            <v>7080</v>
          </cell>
          <cell r="F2289">
            <v>40</v>
          </cell>
          <cell r="G2289">
            <v>0.56999999999999995</v>
          </cell>
          <cell r="H2289">
            <v>77526000000</v>
          </cell>
        </row>
        <row r="2290">
          <cell r="B2290" t="str">
            <v>한국주강</v>
          </cell>
          <cell r="C2290" t="str">
            <v>KOSPI</v>
          </cell>
          <cell r="D2290" t="str">
            <v>기계</v>
          </cell>
          <cell r="E2290">
            <v>1860</v>
          </cell>
          <cell r="F2290">
            <v>5</v>
          </cell>
          <cell r="G2290">
            <v>0.27</v>
          </cell>
          <cell r="H2290">
            <v>21035221740</v>
          </cell>
        </row>
        <row r="2291">
          <cell r="B2291" t="str">
            <v>한국주철관</v>
          </cell>
          <cell r="C2291" t="str">
            <v>KOSPI</v>
          </cell>
          <cell r="D2291" t="str">
            <v>철강금속</v>
          </cell>
          <cell r="E2291">
            <v>9100</v>
          </cell>
          <cell r="F2291">
            <v>-160</v>
          </cell>
          <cell r="G2291">
            <v>-1.73</v>
          </cell>
          <cell r="H2291">
            <v>207484550000</v>
          </cell>
        </row>
        <row r="2292">
          <cell r="B2292" t="str">
            <v>한국철강</v>
          </cell>
          <cell r="C2292" t="str">
            <v>KOSPI</v>
          </cell>
          <cell r="D2292" t="str">
            <v>철강금속</v>
          </cell>
          <cell r="E2292">
            <v>10700</v>
          </cell>
          <cell r="F2292">
            <v>0</v>
          </cell>
          <cell r="G2292">
            <v>0</v>
          </cell>
          <cell r="H2292">
            <v>492735000000</v>
          </cell>
        </row>
        <row r="2293">
          <cell r="B2293" t="str">
            <v>한국카본</v>
          </cell>
          <cell r="C2293" t="str">
            <v>KOSPI</v>
          </cell>
          <cell r="D2293" t="str">
            <v>기계</v>
          </cell>
          <cell r="E2293">
            <v>12100</v>
          </cell>
          <cell r="F2293">
            <v>-200</v>
          </cell>
          <cell r="G2293">
            <v>-1.63</v>
          </cell>
          <cell r="H2293">
            <v>531925159700</v>
          </cell>
        </row>
        <row r="2294">
          <cell r="B2294" t="str">
            <v>한국콜마</v>
          </cell>
          <cell r="C2294" t="str">
            <v>KOSPI</v>
          </cell>
          <cell r="D2294" t="str">
            <v>화학</v>
          </cell>
          <cell r="E2294">
            <v>57100</v>
          </cell>
          <cell r="F2294">
            <v>-300</v>
          </cell>
          <cell r="G2294">
            <v>-0.52</v>
          </cell>
          <cell r="H2294">
            <v>1306515378000</v>
          </cell>
        </row>
        <row r="2295">
          <cell r="B2295" t="str">
            <v>한국콜마홀딩스</v>
          </cell>
          <cell r="C2295" t="str">
            <v>KOSPI</v>
          </cell>
          <cell r="D2295" t="str">
            <v>기타금융</v>
          </cell>
          <cell r="E2295">
            <v>28600</v>
          </cell>
          <cell r="F2295">
            <v>-150</v>
          </cell>
          <cell r="G2295">
            <v>-0.52</v>
          </cell>
          <cell r="H2295">
            <v>531294163400</v>
          </cell>
        </row>
        <row r="2296">
          <cell r="B2296" t="str">
            <v>한국타이어앤테크놀로지</v>
          </cell>
          <cell r="C2296" t="str">
            <v>KOSPI</v>
          </cell>
          <cell r="D2296" t="str">
            <v>화학</v>
          </cell>
          <cell r="E2296">
            <v>48000</v>
          </cell>
          <cell r="F2296">
            <v>-1050</v>
          </cell>
          <cell r="G2296">
            <v>-2.14</v>
          </cell>
          <cell r="H2296">
            <v>5946003312000</v>
          </cell>
        </row>
        <row r="2297">
          <cell r="B2297" t="str">
            <v>한국토지신탁</v>
          </cell>
          <cell r="C2297" t="str">
            <v>KOSPI</v>
          </cell>
          <cell r="D2297" t="str">
            <v>기타금융</v>
          </cell>
          <cell r="E2297">
            <v>2425</v>
          </cell>
          <cell r="F2297">
            <v>15</v>
          </cell>
          <cell r="G2297">
            <v>0.62</v>
          </cell>
          <cell r="H2297">
            <v>612286382750</v>
          </cell>
        </row>
        <row r="2298">
          <cell r="B2298" t="str">
            <v>한국특수형강</v>
          </cell>
          <cell r="C2298" t="str">
            <v>KOSPI</v>
          </cell>
          <cell r="D2298" t="str">
            <v>철강금속</v>
          </cell>
          <cell r="E2298">
            <v>2000</v>
          </cell>
          <cell r="F2298">
            <v>-45</v>
          </cell>
          <cell r="G2298">
            <v>-2.2000000000000002</v>
          </cell>
          <cell r="H2298">
            <v>106484952000</v>
          </cell>
        </row>
        <row r="2299">
          <cell r="B2299" t="str">
            <v>한국패러랠</v>
          </cell>
          <cell r="C2299" t="str">
            <v>KOSPI</v>
          </cell>
          <cell r="D2299" t="str">
            <v>기타금융</v>
          </cell>
          <cell r="E2299">
            <v>1940</v>
          </cell>
          <cell r="F2299">
            <v>10</v>
          </cell>
          <cell r="G2299">
            <v>0.52</v>
          </cell>
          <cell r="H2299">
            <v>155238800000</v>
          </cell>
        </row>
        <row r="2300">
          <cell r="B2300" t="str">
            <v>한국프랜지</v>
          </cell>
          <cell r="C2300" t="str">
            <v>KOSPI</v>
          </cell>
          <cell r="D2300" t="str">
            <v>운수장비</v>
          </cell>
          <cell r="E2300">
            <v>3060</v>
          </cell>
          <cell r="F2300">
            <v>10</v>
          </cell>
          <cell r="G2300">
            <v>0.33</v>
          </cell>
          <cell r="H2300">
            <v>93178285200</v>
          </cell>
        </row>
        <row r="2301">
          <cell r="B2301" t="str">
            <v>한국항공우주</v>
          </cell>
          <cell r="C2301" t="str">
            <v>KOSPI</v>
          </cell>
          <cell r="D2301" t="str">
            <v>운수장비</v>
          </cell>
          <cell r="E2301">
            <v>36200</v>
          </cell>
          <cell r="F2301">
            <v>-550</v>
          </cell>
          <cell r="G2301">
            <v>-1.5</v>
          </cell>
          <cell r="H2301">
            <v>3528598873400</v>
          </cell>
        </row>
        <row r="2302">
          <cell r="B2302" t="str">
            <v>한국화장품</v>
          </cell>
          <cell r="C2302" t="str">
            <v>KOSPI</v>
          </cell>
          <cell r="D2302" t="str">
            <v>유통업</v>
          </cell>
          <cell r="E2302">
            <v>11850</v>
          </cell>
          <cell r="F2302">
            <v>-50</v>
          </cell>
          <cell r="G2302">
            <v>-0.42</v>
          </cell>
          <cell r="H2302">
            <v>190405800000</v>
          </cell>
        </row>
        <row r="2303">
          <cell r="B2303" t="str">
            <v>한국화장품제조</v>
          </cell>
          <cell r="C2303" t="str">
            <v>KOSPI</v>
          </cell>
          <cell r="D2303" t="str">
            <v>화학</v>
          </cell>
          <cell r="E2303">
            <v>35100</v>
          </cell>
          <cell r="F2303">
            <v>0</v>
          </cell>
          <cell r="G2303">
            <v>0</v>
          </cell>
          <cell r="H2303">
            <v>159073200000</v>
          </cell>
        </row>
        <row r="2304">
          <cell r="B2304" t="str">
            <v>한농화성</v>
          </cell>
          <cell r="C2304" t="str">
            <v>KOSPI</v>
          </cell>
          <cell r="D2304" t="str">
            <v>화학</v>
          </cell>
          <cell r="E2304">
            <v>16100</v>
          </cell>
          <cell r="F2304">
            <v>200</v>
          </cell>
          <cell r="G2304">
            <v>1.26</v>
          </cell>
          <cell r="H2304">
            <v>251756376200</v>
          </cell>
        </row>
        <row r="2305">
          <cell r="B2305" t="str">
            <v>한독</v>
          </cell>
          <cell r="C2305" t="str">
            <v>KOSPI</v>
          </cell>
          <cell r="D2305" t="str">
            <v>의약품</v>
          </cell>
          <cell r="E2305">
            <v>28000</v>
          </cell>
          <cell r="F2305">
            <v>650</v>
          </cell>
          <cell r="G2305">
            <v>2.38</v>
          </cell>
          <cell r="H2305">
            <v>385378924000</v>
          </cell>
        </row>
        <row r="2306">
          <cell r="B2306" t="str">
            <v>한라</v>
          </cell>
          <cell r="C2306" t="str">
            <v>KOSPI</v>
          </cell>
          <cell r="D2306" t="str">
            <v>건설업</v>
          </cell>
          <cell r="E2306">
            <v>5180</v>
          </cell>
          <cell r="F2306">
            <v>-70</v>
          </cell>
          <cell r="G2306">
            <v>-1.33</v>
          </cell>
          <cell r="H2306">
            <v>201372199560</v>
          </cell>
        </row>
        <row r="2307">
          <cell r="B2307" t="str">
            <v>한라홀딩스</v>
          </cell>
          <cell r="C2307" t="str">
            <v>KOSPI</v>
          </cell>
          <cell r="D2307" t="str">
            <v>기타금융</v>
          </cell>
          <cell r="E2307">
            <v>40600</v>
          </cell>
          <cell r="F2307">
            <v>-200</v>
          </cell>
          <cell r="G2307">
            <v>-0.49</v>
          </cell>
          <cell r="H2307">
            <v>425166042000</v>
          </cell>
        </row>
        <row r="2308">
          <cell r="B2308" t="str">
            <v>한미글로벌</v>
          </cell>
          <cell r="C2308" t="str">
            <v>KOSPI</v>
          </cell>
          <cell r="D2308" t="str">
            <v>서비스업</v>
          </cell>
          <cell r="E2308">
            <v>10900</v>
          </cell>
          <cell r="F2308">
            <v>200</v>
          </cell>
          <cell r="G2308">
            <v>1.87</v>
          </cell>
          <cell r="H2308">
            <v>119437295000</v>
          </cell>
        </row>
        <row r="2309">
          <cell r="B2309" t="str">
            <v>한미반도체</v>
          </cell>
          <cell r="C2309" t="str">
            <v>KOSPI</v>
          </cell>
          <cell r="D2309" t="str">
            <v>기계</v>
          </cell>
          <cell r="E2309">
            <v>26050</v>
          </cell>
          <cell r="F2309">
            <v>1650</v>
          </cell>
          <cell r="G2309">
            <v>6.76</v>
          </cell>
          <cell r="H2309">
            <v>1288429795850</v>
          </cell>
        </row>
        <row r="2310">
          <cell r="B2310" t="str">
            <v>한미사이언스</v>
          </cell>
          <cell r="C2310" t="str">
            <v>KOSPI</v>
          </cell>
          <cell r="D2310" t="str">
            <v>기타금융</v>
          </cell>
          <cell r="E2310">
            <v>58200</v>
          </cell>
          <cell r="F2310">
            <v>200</v>
          </cell>
          <cell r="G2310">
            <v>0.34</v>
          </cell>
          <cell r="H2310">
            <v>3917128360200</v>
          </cell>
        </row>
        <row r="2311">
          <cell r="B2311" t="str">
            <v>한미약품</v>
          </cell>
          <cell r="C2311" t="str">
            <v>KOSPI</v>
          </cell>
          <cell r="D2311" t="str">
            <v>의약품</v>
          </cell>
          <cell r="E2311">
            <v>320000</v>
          </cell>
          <cell r="F2311">
            <v>3500</v>
          </cell>
          <cell r="G2311">
            <v>1.1100000000000001</v>
          </cell>
          <cell r="H2311">
            <v>3865050240000</v>
          </cell>
        </row>
        <row r="2312">
          <cell r="B2312" t="str">
            <v>한샘</v>
          </cell>
          <cell r="C2312" t="str">
            <v>KOSPI</v>
          </cell>
          <cell r="D2312" t="str">
            <v>유통업</v>
          </cell>
          <cell r="E2312">
            <v>116500</v>
          </cell>
          <cell r="F2312">
            <v>0</v>
          </cell>
          <cell r="G2312">
            <v>0</v>
          </cell>
          <cell r="H2312">
            <v>2741702612000</v>
          </cell>
        </row>
        <row r="2313">
          <cell r="B2313" t="str">
            <v>한섬</v>
          </cell>
          <cell r="C2313" t="str">
            <v>KOSPI</v>
          </cell>
          <cell r="D2313" t="str">
            <v>섬유의복</v>
          </cell>
          <cell r="E2313">
            <v>39950</v>
          </cell>
          <cell r="F2313">
            <v>-650</v>
          </cell>
          <cell r="G2313">
            <v>-1.6</v>
          </cell>
          <cell r="H2313">
            <v>983968500000</v>
          </cell>
        </row>
        <row r="2314">
          <cell r="B2314" t="str">
            <v>한성기업</v>
          </cell>
          <cell r="C2314" t="str">
            <v>KOSPI</v>
          </cell>
          <cell r="D2314" t="str">
            <v>음식료품</v>
          </cell>
          <cell r="E2314">
            <v>7990</v>
          </cell>
          <cell r="F2314">
            <v>0</v>
          </cell>
          <cell r="G2314">
            <v>0</v>
          </cell>
          <cell r="H2314">
            <v>49614024850</v>
          </cell>
        </row>
        <row r="2315">
          <cell r="B2315" t="str">
            <v>한세실업</v>
          </cell>
          <cell r="C2315" t="str">
            <v>KOSPI</v>
          </cell>
          <cell r="D2315" t="str">
            <v>섬유의복</v>
          </cell>
          <cell r="E2315">
            <v>20000</v>
          </cell>
          <cell r="F2315">
            <v>-50</v>
          </cell>
          <cell r="G2315">
            <v>-0.25</v>
          </cell>
          <cell r="H2315">
            <v>800000000000</v>
          </cell>
        </row>
        <row r="2316">
          <cell r="B2316" t="str">
            <v>한세엠케이</v>
          </cell>
          <cell r="C2316" t="str">
            <v>KOSPI</v>
          </cell>
          <cell r="D2316" t="str">
            <v>유통업</v>
          </cell>
          <cell r="E2316">
            <v>3945</v>
          </cell>
          <cell r="F2316">
            <v>135</v>
          </cell>
          <cell r="G2316">
            <v>3.54</v>
          </cell>
          <cell r="H2316">
            <v>50927275290</v>
          </cell>
        </row>
        <row r="2317">
          <cell r="B2317" t="str">
            <v>한세예스24홀딩스</v>
          </cell>
          <cell r="C2317" t="str">
            <v>KOSPI</v>
          </cell>
          <cell r="D2317" t="str">
            <v>섬유의복</v>
          </cell>
          <cell r="E2317">
            <v>8860</v>
          </cell>
          <cell r="F2317">
            <v>620</v>
          </cell>
          <cell r="G2317">
            <v>7.52</v>
          </cell>
          <cell r="H2317">
            <v>354400000000</v>
          </cell>
        </row>
        <row r="2318">
          <cell r="B2318" t="str">
            <v>한솔PNS</v>
          </cell>
          <cell r="C2318" t="str">
            <v>KOSPI</v>
          </cell>
          <cell r="D2318" t="str">
            <v>유통업</v>
          </cell>
          <cell r="E2318">
            <v>2000</v>
          </cell>
          <cell r="F2318">
            <v>5</v>
          </cell>
          <cell r="G2318">
            <v>0.25</v>
          </cell>
          <cell r="H2318">
            <v>40986024000</v>
          </cell>
        </row>
        <row r="2319">
          <cell r="B2319" t="str">
            <v>한솔로지스틱스</v>
          </cell>
          <cell r="C2319" t="str">
            <v>KOSPI</v>
          </cell>
          <cell r="D2319" t="str">
            <v>운수창고업</v>
          </cell>
          <cell r="E2319">
            <v>3305</v>
          </cell>
          <cell r="F2319">
            <v>-110</v>
          </cell>
          <cell r="G2319">
            <v>-3.22</v>
          </cell>
          <cell r="H2319">
            <v>90812889625</v>
          </cell>
        </row>
        <row r="2320">
          <cell r="B2320" t="str">
            <v>한솔제지</v>
          </cell>
          <cell r="C2320" t="str">
            <v>KOSPI</v>
          </cell>
          <cell r="D2320" t="str">
            <v>종이목재</v>
          </cell>
          <cell r="E2320">
            <v>14350</v>
          </cell>
          <cell r="F2320">
            <v>0</v>
          </cell>
          <cell r="G2320">
            <v>0</v>
          </cell>
          <cell r="H2320">
            <v>341538265600</v>
          </cell>
        </row>
        <row r="2321">
          <cell r="B2321" t="str">
            <v>한솔케미칼</v>
          </cell>
          <cell r="C2321" t="str">
            <v>KOSPI</v>
          </cell>
          <cell r="D2321" t="str">
            <v>화학</v>
          </cell>
          <cell r="E2321">
            <v>259500</v>
          </cell>
          <cell r="F2321">
            <v>18500</v>
          </cell>
          <cell r="G2321">
            <v>7.68</v>
          </cell>
          <cell r="H2321">
            <v>2941483102500</v>
          </cell>
        </row>
        <row r="2322">
          <cell r="B2322" t="str">
            <v>한솔테크닉스</v>
          </cell>
          <cell r="C2322" t="str">
            <v>KOSPI</v>
          </cell>
          <cell r="D2322" t="str">
            <v>전기전자</v>
          </cell>
          <cell r="E2322">
            <v>10500</v>
          </cell>
          <cell r="F2322">
            <v>-50</v>
          </cell>
          <cell r="G2322">
            <v>-0.47</v>
          </cell>
          <cell r="H2322">
            <v>337153719000</v>
          </cell>
        </row>
        <row r="2323">
          <cell r="B2323" t="str">
            <v>한솔홀딩스</v>
          </cell>
          <cell r="C2323" t="str">
            <v>KOSPI</v>
          </cell>
          <cell r="D2323" t="str">
            <v>기타금융</v>
          </cell>
          <cell r="E2323">
            <v>3860</v>
          </cell>
          <cell r="F2323">
            <v>-20</v>
          </cell>
          <cell r="G2323">
            <v>-0.52</v>
          </cell>
          <cell r="H2323">
            <v>162153107220</v>
          </cell>
        </row>
        <row r="2324">
          <cell r="B2324" t="str">
            <v>한솔홈데코</v>
          </cell>
          <cell r="C2324" t="str">
            <v>KOSPI</v>
          </cell>
          <cell r="D2324" t="str">
            <v>종이목재</v>
          </cell>
          <cell r="E2324">
            <v>2020</v>
          </cell>
          <cell r="F2324">
            <v>-60</v>
          </cell>
          <cell r="G2324">
            <v>-2.88</v>
          </cell>
          <cell r="H2324">
            <v>162741600980</v>
          </cell>
        </row>
        <row r="2325">
          <cell r="B2325" t="str">
            <v>한신공영</v>
          </cell>
          <cell r="C2325" t="str">
            <v>KOSPI</v>
          </cell>
          <cell r="D2325" t="str">
            <v>건설업</v>
          </cell>
          <cell r="E2325">
            <v>20000</v>
          </cell>
          <cell r="F2325">
            <v>-150</v>
          </cell>
          <cell r="G2325">
            <v>-0.74</v>
          </cell>
          <cell r="H2325">
            <v>231414040000</v>
          </cell>
        </row>
        <row r="2326">
          <cell r="B2326" t="str">
            <v>한신기계</v>
          </cell>
          <cell r="C2326" t="str">
            <v>KOSPI</v>
          </cell>
          <cell r="D2326" t="str">
            <v>기계</v>
          </cell>
          <cell r="E2326">
            <v>2300</v>
          </cell>
          <cell r="F2326">
            <v>-40</v>
          </cell>
          <cell r="G2326">
            <v>-1.71</v>
          </cell>
          <cell r="H2326">
            <v>74626147300</v>
          </cell>
        </row>
        <row r="2327">
          <cell r="B2327" t="str">
            <v>한양증권</v>
          </cell>
          <cell r="C2327" t="str">
            <v>KOSPI</v>
          </cell>
          <cell r="D2327" t="str">
            <v>증권</v>
          </cell>
          <cell r="E2327">
            <v>11600</v>
          </cell>
          <cell r="F2327">
            <v>300</v>
          </cell>
          <cell r="G2327">
            <v>2.65</v>
          </cell>
          <cell r="H2327">
            <v>147650994400</v>
          </cell>
        </row>
        <row r="2328">
          <cell r="B2328" t="str">
            <v>한양증권우</v>
          </cell>
          <cell r="C2328" t="str">
            <v>KOSPI</v>
          </cell>
          <cell r="D2328" t="str">
            <v>증권</v>
          </cell>
          <cell r="E2328">
            <v>17450</v>
          </cell>
          <cell r="F2328">
            <v>50</v>
          </cell>
          <cell r="G2328">
            <v>0.28999999999999998</v>
          </cell>
          <cell r="H2328">
            <v>9161250000</v>
          </cell>
        </row>
        <row r="2329">
          <cell r="B2329" t="str">
            <v>한온시스템</v>
          </cell>
          <cell r="C2329" t="str">
            <v>KOSPI</v>
          </cell>
          <cell r="D2329" t="str">
            <v>기계</v>
          </cell>
          <cell r="E2329">
            <v>18200</v>
          </cell>
          <cell r="F2329">
            <v>550</v>
          </cell>
          <cell r="G2329">
            <v>3.12</v>
          </cell>
          <cell r="H2329">
            <v>9715160000000</v>
          </cell>
        </row>
        <row r="2330">
          <cell r="B2330" t="str">
            <v>한올바이오파마</v>
          </cell>
          <cell r="C2330" t="str">
            <v>KOSPI</v>
          </cell>
          <cell r="D2330" t="str">
            <v>의약품</v>
          </cell>
          <cell r="E2330">
            <v>23550</v>
          </cell>
          <cell r="F2330">
            <v>650</v>
          </cell>
          <cell r="G2330">
            <v>2.84</v>
          </cell>
          <cell r="H2330">
            <v>1230267024900</v>
          </cell>
        </row>
        <row r="2331">
          <cell r="B2331" t="str">
            <v>한익스프레스</v>
          </cell>
          <cell r="C2331" t="str">
            <v>KOSPI</v>
          </cell>
          <cell r="D2331" t="str">
            <v>운수창고업</v>
          </cell>
          <cell r="E2331">
            <v>6140</v>
          </cell>
          <cell r="F2331">
            <v>-30</v>
          </cell>
          <cell r="G2331">
            <v>-0.49</v>
          </cell>
          <cell r="H2331">
            <v>73680000000</v>
          </cell>
        </row>
        <row r="2332">
          <cell r="B2332" t="str">
            <v>한일시멘트</v>
          </cell>
          <cell r="C2332" t="str">
            <v>KOSPI</v>
          </cell>
          <cell r="D2332" t="str">
            <v>비금속광물</v>
          </cell>
          <cell r="E2332">
            <v>162000</v>
          </cell>
          <cell r="F2332">
            <v>-6000</v>
          </cell>
          <cell r="G2332">
            <v>-3.57</v>
          </cell>
          <cell r="H2332">
            <v>1122036948000</v>
          </cell>
        </row>
        <row r="2333">
          <cell r="B2333" t="str">
            <v>한일철강</v>
          </cell>
          <cell r="C2333" t="str">
            <v>KOSPI</v>
          </cell>
          <cell r="D2333" t="str">
            <v>철강금속</v>
          </cell>
          <cell r="E2333">
            <v>2455</v>
          </cell>
          <cell r="F2333">
            <v>120</v>
          </cell>
          <cell r="G2333">
            <v>5.14</v>
          </cell>
          <cell r="H2333">
            <v>64805469700</v>
          </cell>
        </row>
        <row r="2334">
          <cell r="B2334" t="str">
            <v>한일현대시멘트</v>
          </cell>
          <cell r="C2334" t="str">
            <v>KOSPI</v>
          </cell>
          <cell r="D2334" t="str">
            <v>비금속광물</v>
          </cell>
          <cell r="E2334">
            <v>43350</v>
          </cell>
          <cell r="F2334">
            <v>-650</v>
          </cell>
          <cell r="G2334">
            <v>-1.48</v>
          </cell>
          <cell r="H2334">
            <v>729202921500</v>
          </cell>
        </row>
        <row r="2335">
          <cell r="B2335" t="str">
            <v>한일홀딩스</v>
          </cell>
          <cell r="C2335" t="str">
            <v>KOSPI</v>
          </cell>
          <cell r="D2335" t="str">
            <v>비금속광물</v>
          </cell>
          <cell r="E2335">
            <v>12850</v>
          </cell>
          <cell r="F2335">
            <v>100</v>
          </cell>
          <cell r="G2335">
            <v>0.78</v>
          </cell>
          <cell r="H2335">
            <v>370282773000</v>
          </cell>
        </row>
        <row r="2336">
          <cell r="B2336" t="str">
            <v>한전KPS</v>
          </cell>
          <cell r="C2336" t="str">
            <v>KOSPI</v>
          </cell>
          <cell r="D2336" t="str">
            <v>건설업</v>
          </cell>
          <cell r="E2336">
            <v>32250</v>
          </cell>
          <cell r="F2336">
            <v>750</v>
          </cell>
          <cell r="G2336">
            <v>2.38</v>
          </cell>
          <cell r="H2336">
            <v>1451250000000</v>
          </cell>
        </row>
        <row r="2337">
          <cell r="B2337" t="str">
            <v>한전기술</v>
          </cell>
          <cell r="C2337" t="str">
            <v>KOSPI</v>
          </cell>
          <cell r="D2337" t="str">
            <v>서비스업</v>
          </cell>
          <cell r="E2337">
            <v>23000</v>
          </cell>
          <cell r="F2337">
            <v>550</v>
          </cell>
          <cell r="G2337">
            <v>2.4500000000000002</v>
          </cell>
          <cell r="H2337">
            <v>879060000000</v>
          </cell>
        </row>
        <row r="2338">
          <cell r="B2338" t="str">
            <v>한전산업</v>
          </cell>
          <cell r="C2338" t="str">
            <v>KOSPI</v>
          </cell>
          <cell r="D2338" t="str">
            <v>서비스업</v>
          </cell>
          <cell r="E2338">
            <v>4715</v>
          </cell>
          <cell r="F2338">
            <v>5</v>
          </cell>
          <cell r="G2338">
            <v>0.11</v>
          </cell>
          <cell r="H2338">
            <v>153709000000</v>
          </cell>
        </row>
        <row r="2339">
          <cell r="B2339" t="str">
            <v>한진</v>
          </cell>
          <cell r="C2339" t="str">
            <v>KOSPI</v>
          </cell>
          <cell r="D2339" t="str">
            <v>운수창고업</v>
          </cell>
          <cell r="E2339">
            <v>42900</v>
          </cell>
          <cell r="F2339">
            <v>-100</v>
          </cell>
          <cell r="G2339">
            <v>-0.23</v>
          </cell>
          <cell r="H2339">
            <v>641253241200</v>
          </cell>
        </row>
        <row r="2340">
          <cell r="B2340" t="str">
            <v>한진중공업</v>
          </cell>
          <cell r="C2340" t="str">
            <v>KOSPI</v>
          </cell>
          <cell r="D2340" t="str">
            <v>건설업</v>
          </cell>
          <cell r="E2340">
            <v>7320</v>
          </cell>
          <cell r="F2340">
            <v>-140</v>
          </cell>
          <cell r="G2340">
            <v>-1.88</v>
          </cell>
          <cell r="H2340">
            <v>609567736920</v>
          </cell>
        </row>
        <row r="2341">
          <cell r="B2341" t="str">
            <v>한진중공업홀딩스</v>
          </cell>
          <cell r="C2341" t="str">
            <v>KOSPI</v>
          </cell>
          <cell r="D2341" t="str">
            <v>전기가스업</v>
          </cell>
          <cell r="E2341">
            <v>3975</v>
          </cell>
          <cell r="F2341">
            <v>90</v>
          </cell>
          <cell r="G2341">
            <v>2.3199999999999998</v>
          </cell>
          <cell r="H2341">
            <v>117381002700</v>
          </cell>
        </row>
        <row r="2342">
          <cell r="B2342" t="str">
            <v>한진칼</v>
          </cell>
          <cell r="C2342" t="str">
            <v>KOSPI</v>
          </cell>
          <cell r="D2342" t="str">
            <v>운수창고업</v>
          </cell>
          <cell r="E2342">
            <v>57400</v>
          </cell>
          <cell r="F2342">
            <v>0</v>
          </cell>
          <cell r="G2342">
            <v>0</v>
          </cell>
          <cell r="H2342">
            <v>3803476339600</v>
          </cell>
        </row>
        <row r="2343">
          <cell r="B2343" t="str">
            <v>한진칼우</v>
          </cell>
          <cell r="C2343" t="str">
            <v>KOSPI</v>
          </cell>
          <cell r="D2343" t="str">
            <v>운수창고업</v>
          </cell>
          <cell r="E2343">
            <v>39250</v>
          </cell>
          <cell r="F2343">
            <v>-250</v>
          </cell>
          <cell r="G2343">
            <v>-0.63</v>
          </cell>
          <cell r="H2343">
            <v>21068065500</v>
          </cell>
        </row>
        <row r="2344">
          <cell r="B2344" t="str">
            <v>한창</v>
          </cell>
          <cell r="C2344" t="str">
            <v>KOSPI</v>
          </cell>
          <cell r="D2344" t="str">
            <v>유통업</v>
          </cell>
          <cell r="E2344">
            <v>1215</v>
          </cell>
          <cell r="F2344">
            <v>-10</v>
          </cell>
          <cell r="G2344">
            <v>-0.82</v>
          </cell>
          <cell r="H2344">
            <v>81150176835</v>
          </cell>
        </row>
        <row r="2345">
          <cell r="B2345" t="str">
            <v>한창제지</v>
          </cell>
          <cell r="C2345" t="str">
            <v>KOSPI</v>
          </cell>
          <cell r="D2345" t="str">
            <v>종이목재</v>
          </cell>
          <cell r="E2345">
            <v>2285</v>
          </cell>
          <cell r="F2345">
            <v>-15</v>
          </cell>
          <cell r="G2345">
            <v>-0.65</v>
          </cell>
          <cell r="H2345">
            <v>136340205510</v>
          </cell>
        </row>
        <row r="2346">
          <cell r="B2346" t="str">
            <v>한화</v>
          </cell>
          <cell r="C2346" t="str">
            <v>KOSPI</v>
          </cell>
          <cell r="D2346" t="str">
            <v>화학</v>
          </cell>
          <cell r="E2346">
            <v>31650</v>
          </cell>
          <cell r="F2346">
            <v>-200</v>
          </cell>
          <cell r="G2346">
            <v>-0.63</v>
          </cell>
          <cell r="H2346">
            <v>2372443962750</v>
          </cell>
        </row>
        <row r="2347">
          <cell r="B2347" t="str">
            <v>한화3우B</v>
          </cell>
          <cell r="C2347" t="str">
            <v>KOSPI</v>
          </cell>
          <cell r="D2347" t="str">
            <v>화학</v>
          </cell>
          <cell r="E2347">
            <v>14450</v>
          </cell>
          <cell r="F2347">
            <v>100</v>
          </cell>
          <cell r="G2347">
            <v>0.7</v>
          </cell>
          <cell r="H2347">
            <v>324720400000</v>
          </cell>
        </row>
        <row r="2348">
          <cell r="B2348" t="str">
            <v>한화생명</v>
          </cell>
          <cell r="C2348" t="str">
            <v>KOSPI</v>
          </cell>
          <cell r="D2348" t="str">
            <v>보험</v>
          </cell>
          <cell r="E2348">
            <v>3140</v>
          </cell>
          <cell r="F2348">
            <v>-70</v>
          </cell>
          <cell r="G2348">
            <v>-2.1800000000000002</v>
          </cell>
          <cell r="H2348">
            <v>2727184200000</v>
          </cell>
        </row>
        <row r="2349">
          <cell r="B2349" t="str">
            <v>한화손해보험</v>
          </cell>
          <cell r="C2349" t="str">
            <v>KOSPI</v>
          </cell>
          <cell r="D2349" t="str">
            <v>보험</v>
          </cell>
          <cell r="E2349">
            <v>4920</v>
          </cell>
          <cell r="F2349">
            <v>40</v>
          </cell>
          <cell r="G2349">
            <v>0.82</v>
          </cell>
          <cell r="H2349">
            <v>574355461800</v>
          </cell>
        </row>
        <row r="2350">
          <cell r="B2350" t="str">
            <v>한화솔루션</v>
          </cell>
          <cell r="C2350" t="str">
            <v>KOSPI</v>
          </cell>
          <cell r="D2350" t="str">
            <v>화학</v>
          </cell>
          <cell r="E2350">
            <v>49900</v>
          </cell>
          <cell r="F2350">
            <v>-200</v>
          </cell>
          <cell r="G2350">
            <v>-0.4</v>
          </cell>
          <cell r="H2350">
            <v>9544797000300</v>
          </cell>
        </row>
        <row r="2351">
          <cell r="B2351" t="str">
            <v>한화솔루션우</v>
          </cell>
          <cell r="C2351" t="str">
            <v>KOSPI</v>
          </cell>
          <cell r="D2351" t="str">
            <v>화학</v>
          </cell>
          <cell r="E2351">
            <v>58900</v>
          </cell>
          <cell r="F2351">
            <v>-100</v>
          </cell>
          <cell r="G2351">
            <v>-0.17</v>
          </cell>
          <cell r="H2351">
            <v>66188109300</v>
          </cell>
        </row>
        <row r="2352">
          <cell r="B2352" t="str">
            <v>한화시스템</v>
          </cell>
          <cell r="C2352" t="str">
            <v>KOSPI</v>
          </cell>
          <cell r="D2352" t="str">
            <v>전기전자</v>
          </cell>
          <cell r="E2352">
            <v>22100</v>
          </cell>
          <cell r="F2352">
            <v>0</v>
          </cell>
          <cell r="G2352">
            <v>0</v>
          </cell>
          <cell r="H2352">
            <v>2436091596900</v>
          </cell>
        </row>
        <row r="2353">
          <cell r="B2353" t="str">
            <v>한화에어로스페이스</v>
          </cell>
          <cell r="C2353" t="str">
            <v>KOSPI</v>
          </cell>
          <cell r="D2353" t="str">
            <v>운수장비</v>
          </cell>
          <cell r="E2353">
            <v>40250</v>
          </cell>
          <cell r="F2353">
            <v>-650</v>
          </cell>
          <cell r="G2353">
            <v>-1.59</v>
          </cell>
          <cell r="H2353">
            <v>2037857500000</v>
          </cell>
        </row>
        <row r="2354">
          <cell r="B2354" t="str">
            <v>한화우</v>
          </cell>
          <cell r="C2354" t="str">
            <v>KOSPI</v>
          </cell>
          <cell r="D2354" t="str">
            <v>화학</v>
          </cell>
          <cell r="E2354">
            <v>41250</v>
          </cell>
          <cell r="F2354">
            <v>-1750</v>
          </cell>
          <cell r="G2354">
            <v>-4.07</v>
          </cell>
          <cell r="H2354">
            <v>19770877500</v>
          </cell>
        </row>
        <row r="2355">
          <cell r="B2355" t="str">
            <v>한화투자증권</v>
          </cell>
          <cell r="C2355" t="str">
            <v>KOSPI</v>
          </cell>
          <cell r="D2355" t="str">
            <v>증권</v>
          </cell>
          <cell r="E2355">
            <v>4520</v>
          </cell>
          <cell r="F2355">
            <v>270</v>
          </cell>
          <cell r="G2355">
            <v>6.35</v>
          </cell>
          <cell r="H2355">
            <v>969755943000</v>
          </cell>
        </row>
        <row r="2356">
          <cell r="B2356" t="str">
            <v>한화투자증권우</v>
          </cell>
          <cell r="C2356" t="str">
            <v>KOSPI</v>
          </cell>
          <cell r="D2356" t="str">
            <v>증권</v>
          </cell>
          <cell r="E2356">
            <v>9850</v>
          </cell>
          <cell r="F2356">
            <v>2270</v>
          </cell>
          <cell r="G2356">
            <v>29.95</v>
          </cell>
          <cell r="H2356">
            <v>47280000000</v>
          </cell>
        </row>
        <row r="2357">
          <cell r="B2357" t="str">
            <v>해성디에스</v>
          </cell>
          <cell r="C2357" t="str">
            <v>KOSPI</v>
          </cell>
          <cell r="D2357" t="str">
            <v>전기전자</v>
          </cell>
          <cell r="E2357">
            <v>33400</v>
          </cell>
          <cell r="F2357">
            <v>100</v>
          </cell>
          <cell r="G2357">
            <v>0.3</v>
          </cell>
          <cell r="H2357">
            <v>567800000000</v>
          </cell>
        </row>
        <row r="2358">
          <cell r="B2358" t="str">
            <v>해태제과식품</v>
          </cell>
          <cell r="C2358" t="str">
            <v>KOSPI</v>
          </cell>
          <cell r="D2358" t="str">
            <v>음식료품</v>
          </cell>
          <cell r="E2358">
            <v>8340</v>
          </cell>
          <cell r="F2358">
            <v>70</v>
          </cell>
          <cell r="G2358">
            <v>0.85</v>
          </cell>
          <cell r="H2358">
            <v>242834295480</v>
          </cell>
        </row>
        <row r="2359">
          <cell r="B2359" t="str">
            <v>핸즈코퍼레이션</v>
          </cell>
          <cell r="C2359" t="str">
            <v>KOSPI</v>
          </cell>
          <cell r="D2359" t="str">
            <v>운수장비</v>
          </cell>
          <cell r="E2359">
            <v>6740</v>
          </cell>
          <cell r="F2359">
            <v>30</v>
          </cell>
          <cell r="G2359">
            <v>0.45</v>
          </cell>
          <cell r="H2359">
            <v>147358426320</v>
          </cell>
        </row>
        <row r="2360">
          <cell r="B2360" t="str">
            <v>현대건설</v>
          </cell>
          <cell r="C2360" t="str">
            <v>KOSPI</v>
          </cell>
          <cell r="D2360" t="str">
            <v>건설업</v>
          </cell>
          <cell r="E2360">
            <v>43550</v>
          </cell>
          <cell r="F2360">
            <v>-500</v>
          </cell>
          <cell r="G2360">
            <v>-1.1399999999999999</v>
          </cell>
          <cell r="H2360">
            <v>4849543565750</v>
          </cell>
        </row>
        <row r="2361">
          <cell r="B2361" t="str">
            <v>현대건설기계</v>
          </cell>
          <cell r="C2361" t="str">
            <v>KOSPI</v>
          </cell>
          <cell r="D2361" t="str">
            <v>기계</v>
          </cell>
          <cell r="E2361">
            <v>52100</v>
          </cell>
          <cell r="F2361">
            <v>-1700</v>
          </cell>
          <cell r="G2361">
            <v>-3.16</v>
          </cell>
          <cell r="H2361">
            <v>1026411315300</v>
          </cell>
        </row>
        <row r="2362">
          <cell r="B2362" t="str">
            <v>현대건설우</v>
          </cell>
          <cell r="C2362" t="str">
            <v>KOSPI</v>
          </cell>
          <cell r="D2362" t="str">
            <v>건설업</v>
          </cell>
          <cell r="E2362">
            <v>169500</v>
          </cell>
          <cell r="F2362">
            <v>500</v>
          </cell>
          <cell r="G2362">
            <v>0.3</v>
          </cell>
          <cell r="H2362">
            <v>16756092000</v>
          </cell>
        </row>
        <row r="2363">
          <cell r="B2363" t="str">
            <v>현대그린푸드</v>
          </cell>
          <cell r="C2363" t="str">
            <v>KOSPI</v>
          </cell>
          <cell r="D2363" t="str">
            <v>유통업</v>
          </cell>
          <cell r="E2363">
            <v>10350</v>
          </cell>
          <cell r="F2363">
            <v>-200</v>
          </cell>
          <cell r="G2363">
            <v>-1.9</v>
          </cell>
          <cell r="H2363">
            <v>1011241388700</v>
          </cell>
        </row>
        <row r="2364">
          <cell r="B2364" t="str">
            <v>현대글로비스</v>
          </cell>
          <cell r="C2364" t="str">
            <v>KOSPI</v>
          </cell>
          <cell r="D2364" t="str">
            <v>운수창고업</v>
          </cell>
          <cell r="E2364">
            <v>187000</v>
          </cell>
          <cell r="F2364">
            <v>-500</v>
          </cell>
          <cell r="G2364">
            <v>-0.27</v>
          </cell>
          <cell r="H2364">
            <v>7012500000000</v>
          </cell>
        </row>
        <row r="2365">
          <cell r="B2365" t="str">
            <v>현대로템</v>
          </cell>
          <cell r="C2365" t="str">
            <v>KOSPI</v>
          </cell>
          <cell r="D2365" t="str">
            <v>운수장비</v>
          </cell>
          <cell r="E2365">
            <v>19900</v>
          </cell>
          <cell r="F2365">
            <v>-450</v>
          </cell>
          <cell r="G2365">
            <v>-2.21</v>
          </cell>
          <cell r="H2365">
            <v>2171931630700</v>
          </cell>
        </row>
        <row r="2366">
          <cell r="B2366" t="str">
            <v>현대리바트</v>
          </cell>
          <cell r="C2366" t="str">
            <v>KOSPI</v>
          </cell>
          <cell r="D2366" t="str">
            <v>기타제조업</v>
          </cell>
          <cell r="E2366">
            <v>18100</v>
          </cell>
          <cell r="F2366">
            <v>0</v>
          </cell>
          <cell r="G2366">
            <v>0</v>
          </cell>
          <cell r="H2366">
            <v>371688604200</v>
          </cell>
        </row>
        <row r="2367">
          <cell r="B2367" t="str">
            <v>현대모비스</v>
          </cell>
          <cell r="C2367" t="str">
            <v>KOSPI</v>
          </cell>
          <cell r="D2367" t="str">
            <v>운수장비</v>
          </cell>
          <cell r="E2367">
            <v>294500</v>
          </cell>
          <cell r="F2367">
            <v>2500</v>
          </cell>
          <cell r="G2367">
            <v>0.86</v>
          </cell>
          <cell r="H2367">
            <v>27916566183000</v>
          </cell>
        </row>
        <row r="2368">
          <cell r="B2368" t="str">
            <v>현대미포조선</v>
          </cell>
          <cell r="C2368" t="str">
            <v>KOSPI</v>
          </cell>
          <cell r="D2368" t="str">
            <v>운수장비</v>
          </cell>
          <cell r="E2368">
            <v>64200</v>
          </cell>
          <cell r="F2368">
            <v>-2700</v>
          </cell>
          <cell r="G2368">
            <v>-4.04</v>
          </cell>
          <cell r="H2368">
            <v>2564285965800</v>
          </cell>
        </row>
        <row r="2369">
          <cell r="B2369" t="str">
            <v>현대백화점</v>
          </cell>
          <cell r="C2369" t="str">
            <v>KOSPI</v>
          </cell>
          <cell r="D2369" t="str">
            <v>유통업</v>
          </cell>
          <cell r="E2369">
            <v>88400</v>
          </cell>
          <cell r="F2369">
            <v>-2300</v>
          </cell>
          <cell r="G2369">
            <v>-2.54</v>
          </cell>
          <cell r="H2369">
            <v>2068775784400</v>
          </cell>
        </row>
        <row r="2370">
          <cell r="B2370" t="str">
            <v>현대비앤지스틸</v>
          </cell>
          <cell r="C2370" t="str">
            <v>KOSPI</v>
          </cell>
          <cell r="D2370" t="str">
            <v>철강금속</v>
          </cell>
          <cell r="E2370">
            <v>15650</v>
          </cell>
          <cell r="F2370">
            <v>-1850</v>
          </cell>
          <cell r="G2370">
            <v>-10.57</v>
          </cell>
          <cell r="H2370">
            <v>235983392150</v>
          </cell>
        </row>
        <row r="2371">
          <cell r="B2371" t="str">
            <v>현대비앤지스틸우</v>
          </cell>
          <cell r="C2371" t="str">
            <v>KOSPI</v>
          </cell>
          <cell r="D2371" t="str">
            <v>철강금속</v>
          </cell>
          <cell r="E2371">
            <v>79700</v>
          </cell>
          <cell r="F2371">
            <v>-8300</v>
          </cell>
          <cell r="G2371">
            <v>-9.43</v>
          </cell>
          <cell r="H2371">
            <v>8755204400</v>
          </cell>
        </row>
        <row r="2372">
          <cell r="B2372" t="str">
            <v>현대상사</v>
          </cell>
          <cell r="C2372" t="str">
            <v>KOSPI</v>
          </cell>
          <cell r="D2372" t="str">
            <v>유통업</v>
          </cell>
          <cell r="E2372">
            <v>19300</v>
          </cell>
          <cell r="F2372">
            <v>-250</v>
          </cell>
          <cell r="G2372">
            <v>-1.28</v>
          </cell>
          <cell r="H2372">
            <v>255319043800</v>
          </cell>
        </row>
        <row r="2373">
          <cell r="B2373" t="str">
            <v>현대약품</v>
          </cell>
          <cell r="C2373" t="str">
            <v>KOSPI</v>
          </cell>
          <cell r="D2373" t="str">
            <v>의약품</v>
          </cell>
          <cell r="E2373">
            <v>7560</v>
          </cell>
          <cell r="F2373">
            <v>-200</v>
          </cell>
          <cell r="G2373">
            <v>-2.58</v>
          </cell>
          <cell r="H2373">
            <v>241920000000</v>
          </cell>
        </row>
        <row r="2374">
          <cell r="B2374" t="str">
            <v>현대에너지솔루션</v>
          </cell>
          <cell r="C2374" t="str">
            <v>KOSPI</v>
          </cell>
          <cell r="D2374" t="str">
            <v>전기전자</v>
          </cell>
          <cell r="E2374">
            <v>35850</v>
          </cell>
          <cell r="F2374">
            <v>-50</v>
          </cell>
          <cell r="G2374">
            <v>-0.14000000000000001</v>
          </cell>
          <cell r="H2374">
            <v>401520000000</v>
          </cell>
        </row>
        <row r="2375">
          <cell r="B2375" t="str">
            <v>현대엘리베이</v>
          </cell>
          <cell r="C2375" t="str">
            <v>KOSPI</v>
          </cell>
          <cell r="D2375" t="str">
            <v>기계</v>
          </cell>
          <cell r="E2375">
            <v>45100</v>
          </cell>
          <cell r="F2375">
            <v>-700</v>
          </cell>
          <cell r="G2375">
            <v>-1.53</v>
          </cell>
          <cell r="H2375">
            <v>1840765114100</v>
          </cell>
        </row>
        <row r="2376">
          <cell r="B2376" t="str">
            <v>현대오토에버</v>
          </cell>
          <cell r="C2376" t="str">
            <v>KOSPI</v>
          </cell>
          <cell r="D2376" t="str">
            <v>서비스업</v>
          </cell>
          <cell r="E2376">
            <v>116000</v>
          </cell>
          <cell r="F2376">
            <v>-2000</v>
          </cell>
          <cell r="G2376">
            <v>-1.69</v>
          </cell>
          <cell r="H2376">
            <v>2436000000000</v>
          </cell>
        </row>
        <row r="2377">
          <cell r="B2377" t="str">
            <v>현대위아</v>
          </cell>
          <cell r="C2377" t="str">
            <v>KOSPI</v>
          </cell>
          <cell r="D2377" t="str">
            <v>운수장비</v>
          </cell>
          <cell r="E2377">
            <v>77600</v>
          </cell>
          <cell r="F2377">
            <v>500</v>
          </cell>
          <cell r="G2377">
            <v>0.65</v>
          </cell>
          <cell r="H2377">
            <v>2110338440800</v>
          </cell>
        </row>
        <row r="2378">
          <cell r="B2378" t="str">
            <v>현대일렉트릭</v>
          </cell>
          <cell r="C2378" t="str">
            <v>KOSPI</v>
          </cell>
          <cell r="D2378" t="str">
            <v>전기전자</v>
          </cell>
          <cell r="E2378">
            <v>21250</v>
          </cell>
          <cell r="F2378">
            <v>300</v>
          </cell>
          <cell r="G2378">
            <v>1.43</v>
          </cell>
          <cell r="H2378">
            <v>766001618750</v>
          </cell>
        </row>
        <row r="2379">
          <cell r="B2379" t="str">
            <v>현대제철</v>
          </cell>
          <cell r="C2379" t="str">
            <v>KOSPI</v>
          </cell>
          <cell r="D2379" t="str">
            <v>철강금속</v>
          </cell>
          <cell r="E2379">
            <v>46350</v>
          </cell>
          <cell r="F2379">
            <v>-1700</v>
          </cell>
          <cell r="G2379">
            <v>-3.54</v>
          </cell>
          <cell r="H2379">
            <v>6185212134750</v>
          </cell>
        </row>
        <row r="2380">
          <cell r="B2380" t="str">
            <v>현대중공업지주</v>
          </cell>
          <cell r="C2380" t="str">
            <v>KOSPI</v>
          </cell>
          <cell r="D2380" t="str">
            <v>화학</v>
          </cell>
          <cell r="E2380">
            <v>283000</v>
          </cell>
          <cell r="F2380">
            <v>-8500</v>
          </cell>
          <cell r="G2380">
            <v>-2.92</v>
          </cell>
          <cell r="H2380">
            <v>4471008611000</v>
          </cell>
        </row>
        <row r="2381">
          <cell r="B2381" t="str">
            <v>현대차</v>
          </cell>
          <cell r="C2381" t="str">
            <v>KOSPI</v>
          </cell>
          <cell r="D2381" t="str">
            <v>운수장비</v>
          </cell>
          <cell r="E2381">
            <v>219000</v>
          </cell>
          <cell r="F2381">
            <v>1000</v>
          </cell>
          <cell r="G2381">
            <v>0.46</v>
          </cell>
          <cell r="H2381">
            <v>46793332953000</v>
          </cell>
        </row>
        <row r="2382">
          <cell r="B2382" t="str">
            <v>현대차2우B</v>
          </cell>
          <cell r="C2382" t="str">
            <v>KOSPI</v>
          </cell>
          <cell r="D2382" t="str">
            <v>운수장비</v>
          </cell>
          <cell r="E2382">
            <v>98500</v>
          </cell>
          <cell r="F2382">
            <v>500</v>
          </cell>
          <cell r="G2382">
            <v>0.51</v>
          </cell>
          <cell r="H2382">
            <v>3593816923500</v>
          </cell>
        </row>
        <row r="2383">
          <cell r="B2383" t="str">
            <v>현대차3우B</v>
          </cell>
          <cell r="C2383" t="str">
            <v>KOSPI</v>
          </cell>
          <cell r="D2383" t="str">
            <v>운수장비</v>
          </cell>
          <cell r="E2383">
            <v>95500</v>
          </cell>
          <cell r="F2383">
            <v>800</v>
          </cell>
          <cell r="G2383">
            <v>0.84</v>
          </cell>
          <cell r="H2383">
            <v>231944192500</v>
          </cell>
        </row>
        <row r="2384">
          <cell r="B2384" t="str">
            <v>현대차우</v>
          </cell>
          <cell r="C2384" t="str">
            <v>KOSPI</v>
          </cell>
          <cell r="D2384" t="str">
            <v>운수장비</v>
          </cell>
          <cell r="E2384">
            <v>101500</v>
          </cell>
          <cell r="F2384">
            <v>1500</v>
          </cell>
          <cell r="G2384">
            <v>1.5</v>
          </cell>
          <cell r="H2384">
            <v>2472203527500</v>
          </cell>
        </row>
        <row r="2385">
          <cell r="B2385" t="str">
            <v>현대차증권</v>
          </cell>
          <cell r="C2385" t="str">
            <v>KOSPI</v>
          </cell>
          <cell r="D2385" t="str">
            <v>증권</v>
          </cell>
          <cell r="E2385">
            <v>13000</v>
          </cell>
          <cell r="F2385">
            <v>-50</v>
          </cell>
          <cell r="G2385">
            <v>-0.38</v>
          </cell>
          <cell r="H2385">
            <v>390612430000</v>
          </cell>
        </row>
        <row r="2386">
          <cell r="B2386" t="str">
            <v>현대코퍼레이션홀딩스</v>
          </cell>
          <cell r="C2386" t="str">
            <v>KOSPI</v>
          </cell>
          <cell r="D2386" t="str">
            <v>유통업</v>
          </cell>
          <cell r="E2386">
            <v>14500</v>
          </cell>
          <cell r="F2386">
            <v>-50</v>
          </cell>
          <cell r="G2386">
            <v>-0.34</v>
          </cell>
          <cell r="H2386">
            <v>131962122000</v>
          </cell>
        </row>
        <row r="2387">
          <cell r="B2387" t="str">
            <v>현대퓨처넷</v>
          </cell>
          <cell r="C2387" t="str">
            <v>KOSPI</v>
          </cell>
          <cell r="D2387" t="str">
            <v>서비스업</v>
          </cell>
          <cell r="E2387">
            <v>4795</v>
          </cell>
          <cell r="F2387">
            <v>5</v>
          </cell>
          <cell r="G2387">
            <v>0.1</v>
          </cell>
          <cell r="H2387">
            <v>541243277820</v>
          </cell>
        </row>
        <row r="2388">
          <cell r="B2388" t="str">
            <v>현대해상</v>
          </cell>
          <cell r="C2388" t="str">
            <v>KOSPI</v>
          </cell>
          <cell r="D2388" t="str">
            <v>보험</v>
          </cell>
          <cell r="E2388">
            <v>24000</v>
          </cell>
          <cell r="F2388">
            <v>-500</v>
          </cell>
          <cell r="G2388">
            <v>-2.04</v>
          </cell>
          <cell r="H2388">
            <v>2145600000000</v>
          </cell>
        </row>
        <row r="2389">
          <cell r="B2389" t="str">
            <v>현대홈쇼핑</v>
          </cell>
          <cell r="C2389" t="str">
            <v>KOSPI</v>
          </cell>
          <cell r="D2389" t="str">
            <v>유통업</v>
          </cell>
          <cell r="E2389">
            <v>81300</v>
          </cell>
          <cell r="F2389">
            <v>400</v>
          </cell>
          <cell r="G2389">
            <v>0.49</v>
          </cell>
          <cell r="H2389">
            <v>975600000000</v>
          </cell>
        </row>
        <row r="2390">
          <cell r="B2390" t="str">
            <v>형지엘리트</v>
          </cell>
          <cell r="C2390" t="str">
            <v>KOSPI</v>
          </cell>
          <cell r="D2390" t="str">
            <v>섬유의복</v>
          </cell>
          <cell r="E2390">
            <v>4355</v>
          </cell>
          <cell r="F2390">
            <v>25</v>
          </cell>
          <cell r="G2390">
            <v>0.57999999999999996</v>
          </cell>
          <cell r="H2390">
            <v>135679145290</v>
          </cell>
        </row>
        <row r="2391">
          <cell r="B2391" t="str">
            <v>혜인</v>
          </cell>
          <cell r="C2391" t="str">
            <v>KOSPI</v>
          </cell>
          <cell r="D2391" t="str">
            <v>유통업</v>
          </cell>
          <cell r="E2391">
            <v>7490</v>
          </cell>
          <cell r="F2391">
            <v>-40</v>
          </cell>
          <cell r="G2391">
            <v>-0.53</v>
          </cell>
          <cell r="H2391">
            <v>95218475030</v>
          </cell>
        </row>
        <row r="2392">
          <cell r="B2392" t="str">
            <v>호전실업</v>
          </cell>
          <cell r="C2392" t="str">
            <v>KOSPI</v>
          </cell>
          <cell r="D2392" t="str">
            <v>섬유의복</v>
          </cell>
          <cell r="E2392">
            <v>10150</v>
          </cell>
          <cell r="F2392">
            <v>0</v>
          </cell>
          <cell r="G2392">
            <v>0</v>
          </cell>
          <cell r="H2392">
            <v>81200000000</v>
          </cell>
        </row>
        <row r="2393">
          <cell r="B2393" t="str">
            <v>호텔신라</v>
          </cell>
          <cell r="C2393" t="str">
            <v>KOSPI</v>
          </cell>
          <cell r="D2393" t="str">
            <v>유통업</v>
          </cell>
          <cell r="E2393">
            <v>85900</v>
          </cell>
          <cell r="F2393">
            <v>-1000</v>
          </cell>
          <cell r="G2393">
            <v>-1.1499999999999999</v>
          </cell>
          <cell r="H2393">
            <v>3371413593900</v>
          </cell>
        </row>
        <row r="2394">
          <cell r="B2394" t="str">
            <v>호텔신라우</v>
          </cell>
          <cell r="C2394" t="str">
            <v>KOSPI</v>
          </cell>
          <cell r="D2394" t="str">
            <v>유통업</v>
          </cell>
          <cell r="E2394">
            <v>83500</v>
          </cell>
          <cell r="F2394">
            <v>-300</v>
          </cell>
          <cell r="G2394">
            <v>-0.36</v>
          </cell>
          <cell r="H2394">
            <v>62781896500</v>
          </cell>
        </row>
        <row r="2395">
          <cell r="B2395" t="str">
            <v>화성산업</v>
          </cell>
          <cell r="C2395" t="str">
            <v>KOSPI</v>
          </cell>
          <cell r="D2395" t="str">
            <v>건설업</v>
          </cell>
          <cell r="E2395">
            <v>12200</v>
          </cell>
          <cell r="F2395">
            <v>0</v>
          </cell>
          <cell r="G2395">
            <v>0</v>
          </cell>
          <cell r="H2395">
            <v>151899760000</v>
          </cell>
        </row>
        <row r="2396">
          <cell r="B2396" t="str">
            <v>화승알앤에이</v>
          </cell>
          <cell r="C2396" t="str">
            <v>KOSPI</v>
          </cell>
          <cell r="D2396" t="str">
            <v>운수장비</v>
          </cell>
          <cell r="E2396">
            <v>5490</v>
          </cell>
          <cell r="F2396">
            <v>-70</v>
          </cell>
          <cell r="G2396">
            <v>-1.26</v>
          </cell>
          <cell r="H2396">
            <v>104274990270</v>
          </cell>
        </row>
        <row r="2397">
          <cell r="B2397" t="str">
            <v>화승엔터프라이즈</v>
          </cell>
          <cell r="C2397" t="str">
            <v>KOSPI</v>
          </cell>
          <cell r="D2397" t="str">
            <v>기타제조업</v>
          </cell>
          <cell r="E2397">
            <v>17950</v>
          </cell>
          <cell r="F2397">
            <v>-350</v>
          </cell>
          <cell r="G2397">
            <v>-1.91</v>
          </cell>
          <cell r="H2397">
            <v>1086790558250</v>
          </cell>
        </row>
        <row r="2398">
          <cell r="B2398" t="str">
            <v>화승인더</v>
          </cell>
          <cell r="C2398" t="str">
            <v>KOSPI</v>
          </cell>
          <cell r="D2398" t="str">
            <v>화학</v>
          </cell>
          <cell r="E2398">
            <v>7680</v>
          </cell>
          <cell r="F2398">
            <v>-100</v>
          </cell>
          <cell r="G2398">
            <v>-1.29</v>
          </cell>
          <cell r="H2398">
            <v>424857600000</v>
          </cell>
        </row>
        <row r="2399">
          <cell r="B2399" t="str">
            <v>화승코퍼레이션</v>
          </cell>
          <cell r="C2399" t="str">
            <v>KOSPI</v>
          </cell>
          <cell r="D2399" t="str">
            <v>운수장비</v>
          </cell>
          <cell r="E2399">
            <v>1765</v>
          </cell>
          <cell r="F2399">
            <v>-40</v>
          </cell>
          <cell r="G2399">
            <v>-2.2200000000000002</v>
          </cell>
          <cell r="H2399">
            <v>88340459780</v>
          </cell>
        </row>
        <row r="2400">
          <cell r="B2400" t="str">
            <v>화신</v>
          </cell>
          <cell r="C2400" t="str">
            <v>KOSPI</v>
          </cell>
          <cell r="D2400" t="str">
            <v>운수장비</v>
          </cell>
          <cell r="E2400">
            <v>4855</v>
          </cell>
          <cell r="F2400">
            <v>-45</v>
          </cell>
          <cell r="G2400">
            <v>-0.92</v>
          </cell>
          <cell r="H2400">
            <v>169538590550</v>
          </cell>
        </row>
        <row r="2401">
          <cell r="B2401" t="str">
            <v>화인베스틸</v>
          </cell>
          <cell r="C2401" t="str">
            <v>KOSPI</v>
          </cell>
          <cell r="D2401" t="str">
            <v>철강금속</v>
          </cell>
          <cell r="E2401">
            <v>2615</v>
          </cell>
          <cell r="F2401">
            <v>-20</v>
          </cell>
          <cell r="G2401">
            <v>-0.76</v>
          </cell>
          <cell r="H2401">
            <v>77273250000</v>
          </cell>
        </row>
        <row r="2402">
          <cell r="B2402" t="str">
            <v>화천기계</v>
          </cell>
          <cell r="C2402" t="str">
            <v>KOSPI</v>
          </cell>
          <cell r="D2402" t="str">
            <v>기계</v>
          </cell>
          <cell r="E2402">
            <v>2550</v>
          </cell>
          <cell r="F2402">
            <v>-15</v>
          </cell>
          <cell r="G2402">
            <v>-0.57999999999999996</v>
          </cell>
          <cell r="H2402">
            <v>56100000000</v>
          </cell>
        </row>
        <row r="2403">
          <cell r="B2403" t="str">
            <v>화천기공</v>
          </cell>
          <cell r="C2403" t="str">
            <v>KOSPI</v>
          </cell>
          <cell r="D2403" t="str">
            <v>기계</v>
          </cell>
          <cell r="E2403">
            <v>34500</v>
          </cell>
          <cell r="F2403">
            <v>-150</v>
          </cell>
          <cell r="G2403">
            <v>-0.43</v>
          </cell>
          <cell r="H2403">
            <v>75900000000</v>
          </cell>
        </row>
        <row r="2404">
          <cell r="B2404" t="str">
            <v>환인제약</v>
          </cell>
          <cell r="C2404" t="str">
            <v>KOSPI</v>
          </cell>
          <cell r="D2404" t="str">
            <v>의약품</v>
          </cell>
          <cell r="E2404">
            <v>18100</v>
          </cell>
          <cell r="F2404">
            <v>100</v>
          </cell>
          <cell r="G2404">
            <v>0.56000000000000005</v>
          </cell>
          <cell r="H2404">
            <v>336661267000</v>
          </cell>
        </row>
        <row r="2405">
          <cell r="B2405" t="str">
            <v>황금에스티</v>
          </cell>
          <cell r="C2405" t="str">
            <v>KOSPI</v>
          </cell>
          <cell r="D2405" t="str">
            <v>철강금속</v>
          </cell>
          <cell r="E2405">
            <v>8490</v>
          </cell>
          <cell r="F2405">
            <v>-70</v>
          </cell>
          <cell r="G2405">
            <v>-0.82</v>
          </cell>
          <cell r="H2405">
            <v>118860000000</v>
          </cell>
        </row>
        <row r="2406">
          <cell r="B2406" t="str">
            <v>효성</v>
          </cell>
          <cell r="C2406" t="str">
            <v>KOSPI</v>
          </cell>
          <cell r="D2406" t="str">
            <v>기타금융</v>
          </cell>
          <cell r="E2406">
            <v>87500</v>
          </cell>
          <cell r="F2406">
            <v>-1400</v>
          </cell>
          <cell r="G2406">
            <v>-1.57</v>
          </cell>
          <cell r="H2406">
            <v>1843714687500</v>
          </cell>
        </row>
        <row r="2407">
          <cell r="B2407" t="str">
            <v>효성ITX</v>
          </cell>
          <cell r="C2407" t="str">
            <v>KOSPI</v>
          </cell>
          <cell r="D2407" t="str">
            <v>서비스업</v>
          </cell>
          <cell r="E2407">
            <v>19900</v>
          </cell>
          <cell r="F2407">
            <v>-300</v>
          </cell>
          <cell r="G2407">
            <v>-1.49</v>
          </cell>
          <cell r="H2407">
            <v>230008180000</v>
          </cell>
        </row>
        <row r="2408">
          <cell r="B2408" t="str">
            <v>효성중공업</v>
          </cell>
          <cell r="C2408" t="str">
            <v>KOSPI</v>
          </cell>
          <cell r="D2408" t="str">
            <v>전기전자</v>
          </cell>
          <cell r="E2408">
            <v>75800</v>
          </cell>
          <cell r="F2408">
            <v>-2600</v>
          </cell>
          <cell r="G2408">
            <v>-3.32</v>
          </cell>
          <cell r="H2408">
            <v>706800738400</v>
          </cell>
        </row>
        <row r="2409">
          <cell r="B2409" t="str">
            <v>효성첨단소재</v>
          </cell>
          <cell r="C2409" t="str">
            <v>KOSPI</v>
          </cell>
          <cell r="D2409" t="str">
            <v>화학</v>
          </cell>
          <cell r="E2409">
            <v>371500</v>
          </cell>
          <cell r="F2409">
            <v>-9000</v>
          </cell>
          <cell r="G2409">
            <v>-2.37</v>
          </cell>
          <cell r="H2409">
            <v>1664300682000</v>
          </cell>
        </row>
        <row r="2410">
          <cell r="B2410" t="str">
            <v>효성티앤씨</v>
          </cell>
          <cell r="C2410" t="str">
            <v>KOSPI</v>
          </cell>
          <cell r="D2410" t="str">
            <v>화학</v>
          </cell>
          <cell r="E2410">
            <v>558000</v>
          </cell>
          <cell r="F2410">
            <v>-15000</v>
          </cell>
          <cell r="G2410">
            <v>-2.62</v>
          </cell>
          <cell r="H2410">
            <v>2414846556000</v>
          </cell>
        </row>
        <row r="2411">
          <cell r="B2411" t="str">
            <v>효성화학</v>
          </cell>
          <cell r="C2411" t="str">
            <v>KOSPI</v>
          </cell>
          <cell r="D2411" t="str">
            <v>화학</v>
          </cell>
          <cell r="E2411">
            <v>298000</v>
          </cell>
          <cell r="F2411">
            <v>-11000</v>
          </cell>
          <cell r="G2411">
            <v>-3.56</v>
          </cell>
          <cell r="H2411">
            <v>950657548000</v>
          </cell>
        </row>
        <row r="2412">
          <cell r="B2412" t="str">
            <v>후성</v>
          </cell>
          <cell r="C2412" t="str">
            <v>KOSPI</v>
          </cell>
          <cell r="D2412" t="str">
            <v>화학</v>
          </cell>
          <cell r="E2412">
            <v>10550</v>
          </cell>
          <cell r="F2412">
            <v>50</v>
          </cell>
          <cell r="G2412">
            <v>0.48</v>
          </cell>
          <cell r="H2412">
            <v>977001940450</v>
          </cell>
        </row>
        <row r="2413">
          <cell r="B2413" t="str">
            <v>휠라홀딩스</v>
          </cell>
          <cell r="C2413" t="str">
            <v>KOSPI</v>
          </cell>
          <cell r="D2413" t="str">
            <v>유통업</v>
          </cell>
          <cell r="E2413">
            <v>42150</v>
          </cell>
          <cell r="F2413">
            <v>-1000</v>
          </cell>
          <cell r="G2413">
            <v>-2.3199999999999998</v>
          </cell>
          <cell r="H2413">
            <v>2560706157300</v>
          </cell>
        </row>
        <row r="2414">
          <cell r="B2414" t="str">
            <v>휴니드</v>
          </cell>
          <cell r="C2414" t="str">
            <v>KOSPI</v>
          </cell>
          <cell r="D2414" t="str">
            <v>전기전자</v>
          </cell>
          <cell r="E2414">
            <v>8610</v>
          </cell>
          <cell r="F2414">
            <v>0</v>
          </cell>
          <cell r="G2414">
            <v>0</v>
          </cell>
          <cell r="H2414">
            <v>121538889150</v>
          </cell>
        </row>
        <row r="2415">
          <cell r="B2415" t="str">
            <v>휴비스</v>
          </cell>
          <cell r="C2415" t="str">
            <v>KOSPI</v>
          </cell>
          <cell r="D2415" t="str">
            <v>화학</v>
          </cell>
          <cell r="E2415">
            <v>8750</v>
          </cell>
          <cell r="F2415">
            <v>-80</v>
          </cell>
          <cell r="G2415">
            <v>-0.91</v>
          </cell>
          <cell r="H2415">
            <v>301875000000</v>
          </cell>
        </row>
        <row r="2416">
          <cell r="B2416" t="str">
            <v>휴스틸</v>
          </cell>
          <cell r="C2416" t="str">
            <v>KOSPI</v>
          </cell>
          <cell r="D2416" t="str">
            <v>철강금속</v>
          </cell>
          <cell r="E2416">
            <v>10700</v>
          </cell>
          <cell r="F2416">
            <v>-250</v>
          </cell>
          <cell r="G2416">
            <v>-2.2799999999999998</v>
          </cell>
          <cell r="H2416">
            <v>81551847600</v>
          </cell>
        </row>
        <row r="2417">
          <cell r="B2417" t="str">
            <v>휴켐스</v>
          </cell>
          <cell r="C2417" t="str">
            <v>KOSPI</v>
          </cell>
          <cell r="D2417" t="str">
            <v>화학</v>
          </cell>
          <cell r="E2417">
            <v>22200</v>
          </cell>
          <cell r="F2417">
            <v>400</v>
          </cell>
          <cell r="G2417">
            <v>1.83</v>
          </cell>
          <cell r="H2417">
            <v>907504653600</v>
          </cell>
        </row>
        <row r="2418">
          <cell r="B2418" t="str">
            <v>흥국화재</v>
          </cell>
          <cell r="C2418" t="str">
            <v>KOSPI</v>
          </cell>
          <cell r="D2418" t="str">
            <v>보험</v>
          </cell>
          <cell r="E2418">
            <v>4045</v>
          </cell>
          <cell r="F2418">
            <v>-60</v>
          </cell>
          <cell r="G2418">
            <v>-1.46</v>
          </cell>
          <cell r="H2418">
            <v>259861499025</v>
          </cell>
        </row>
        <row r="2419">
          <cell r="B2419" t="str">
            <v>흥국화재2우B</v>
          </cell>
          <cell r="C2419" t="str">
            <v>KOSPI</v>
          </cell>
          <cell r="D2419" t="str">
            <v>보험</v>
          </cell>
          <cell r="E2419">
            <v>20450</v>
          </cell>
          <cell r="F2419">
            <v>150</v>
          </cell>
          <cell r="G2419">
            <v>0.74</v>
          </cell>
          <cell r="H2419">
            <v>3141120000</v>
          </cell>
        </row>
        <row r="2420">
          <cell r="B2420" t="str">
            <v>흥국화재우</v>
          </cell>
          <cell r="C2420" t="str">
            <v>KOSPI</v>
          </cell>
          <cell r="D2420" t="str">
            <v>보험</v>
          </cell>
          <cell r="E2420">
            <v>8500</v>
          </cell>
          <cell r="F2420">
            <v>220</v>
          </cell>
          <cell r="G2420">
            <v>2.66</v>
          </cell>
          <cell r="H2420">
            <v>6528000000</v>
          </cell>
        </row>
        <row r="2421">
          <cell r="B2421" t="str">
            <v>흥아해운</v>
          </cell>
          <cell r="C2421" t="str">
            <v>KOSPI</v>
          </cell>
          <cell r="D2421" t="str">
            <v>운수창고업</v>
          </cell>
          <cell r="E2421">
            <v>258</v>
          </cell>
          <cell r="F2421">
            <v>0</v>
          </cell>
          <cell r="G2421">
            <v>0</v>
          </cell>
          <cell r="H2421">
            <v>30117000222</v>
          </cell>
        </row>
      </sheetData>
      <sheetData sheetId="2"/>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kisrating.com/ratingsStatistics/statics_spread.do"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workbookViewId="0">
      <selection activeCell="L23" sqref="L23"/>
    </sheetView>
  </sheetViews>
  <sheetFormatPr defaultRowHeight="15"/>
  <sheetData/>
  <phoneticPr fontId="2"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B2:J1048576"/>
  <sheetViews>
    <sheetView showGridLines="0" view="pageBreakPreview" zoomScale="115" zoomScaleNormal="100" zoomScaleSheetLayoutView="115" workbookViewId="0">
      <selection activeCell="E30" sqref="E30"/>
    </sheetView>
  </sheetViews>
  <sheetFormatPr defaultRowHeight="15"/>
  <cols>
    <col min="1" max="1" width="9.140625" style="195"/>
    <col min="2" max="2" width="9.5703125" style="195" bestFit="1" customWidth="1"/>
    <col min="3" max="3" width="20.28515625" style="195" bestFit="1" customWidth="1"/>
    <col min="4" max="4" width="6.85546875" style="195" bestFit="1" customWidth="1"/>
    <col min="5" max="5" width="12.28515625" style="195" bestFit="1" customWidth="1"/>
    <col min="6" max="6" width="17.7109375" style="195" customWidth="1"/>
    <col min="7" max="8" width="19.7109375" style="195" bestFit="1" customWidth="1"/>
    <col min="9" max="9" width="8" style="195" customWidth="1"/>
    <col min="10" max="10" width="20.5703125" style="195" bestFit="1" customWidth="1"/>
    <col min="11" max="16384" width="9.140625" style="195"/>
  </cols>
  <sheetData>
    <row r="2" spans="2:8">
      <c r="B2" s="192"/>
      <c r="C2" s="192"/>
      <c r="D2" s="649" t="s">
        <v>470</v>
      </c>
      <c r="E2" s="193" t="s">
        <v>471</v>
      </c>
      <c r="F2" s="192"/>
      <c r="G2" s="194" t="s">
        <v>472</v>
      </c>
      <c r="H2" s="194" t="s">
        <v>473</v>
      </c>
    </row>
    <row r="3" spans="2:8">
      <c r="B3" s="192"/>
      <c r="C3" s="192"/>
      <c r="D3" s="649"/>
      <c r="E3" s="196" t="s">
        <v>474</v>
      </c>
      <c r="F3" s="197"/>
      <c r="G3" s="198" t="s">
        <v>475</v>
      </c>
      <c r="H3" s="198" t="s">
        <v>476</v>
      </c>
    </row>
    <row r="4" spans="2:8">
      <c r="B4" s="195" t="s">
        <v>477</v>
      </c>
    </row>
    <row r="5" spans="2:8">
      <c r="B5" s="199" t="s">
        <v>478</v>
      </c>
      <c r="C5" s="200"/>
      <c r="D5" s="200"/>
      <c r="E5" s="200"/>
      <c r="F5" s="200"/>
      <c r="G5" s="200"/>
      <c r="H5" s="200"/>
    </row>
    <row r="6" spans="2:8">
      <c r="C6" s="195" t="s">
        <v>479</v>
      </c>
      <c r="D6" s="195" t="s">
        <v>480</v>
      </c>
      <c r="E6" s="201">
        <f>'2020_FS_분석기업'!K4/10^6</f>
        <v>255665.30308899999</v>
      </c>
      <c r="G6" s="201">
        <f>'2020_FS_덕산네오록스'!M7/10^6</f>
        <v>56692.289074</v>
      </c>
      <c r="H6" s="201">
        <f>'2020_FS_서울반도체'!M7/10^6</f>
        <v>37965.593201000003</v>
      </c>
    </row>
    <row r="7" spans="2:8">
      <c r="C7" s="195" t="s">
        <v>481</v>
      </c>
      <c r="D7" s="195" t="s">
        <v>480</v>
      </c>
      <c r="E7" s="201">
        <f>'2020_FS_분석기업'!$L$4/10^6</f>
        <v>8237.4055719999997</v>
      </c>
      <c r="G7" s="201">
        <f>'2020_FS_덕산네오록스'!N7/10^6</f>
        <v>7848.3733119999997</v>
      </c>
      <c r="H7" s="201">
        <f>'2020_FS_서울반도체'!N7/10^6</f>
        <v>210221.26307700001</v>
      </c>
    </row>
    <row r="8" spans="2:8">
      <c r="C8" s="195" t="s">
        <v>482</v>
      </c>
      <c r="D8" s="195" t="s">
        <v>480</v>
      </c>
      <c r="E8" s="201">
        <f>'2020_FS_분석기업'!$E$45/10^6</f>
        <v>532284.50429299998</v>
      </c>
      <c r="G8" s="201">
        <f>'2020_FS_덕산네오록스'!C44/10^6</f>
        <v>192755.81622899999</v>
      </c>
      <c r="H8" s="202">
        <f>'2020_FS_서울반도체'!C54/10^6</f>
        <v>790763.38705400005</v>
      </c>
    </row>
    <row r="10" spans="2:8">
      <c r="B10" s="199" t="s">
        <v>483</v>
      </c>
      <c r="C10" s="200"/>
      <c r="D10" s="200"/>
      <c r="E10" s="200"/>
      <c r="F10" s="200"/>
      <c r="G10" s="200"/>
      <c r="H10" s="200"/>
    </row>
    <row r="11" spans="2:8">
      <c r="C11" s="195" t="s">
        <v>484</v>
      </c>
      <c r="D11" s="195" t="s">
        <v>480</v>
      </c>
      <c r="E11" s="202">
        <f>'2020_FS_분석기업'!E53/10^6</f>
        <v>1161896.28602</v>
      </c>
      <c r="G11" s="201">
        <f>'2020_FS_덕산네오록스'!C53/10^6</f>
        <v>144162.64717899999</v>
      </c>
      <c r="H11" s="202">
        <f>'2020_FS_서울반도체'!C63/10^6</f>
        <v>1153051.3655890001</v>
      </c>
    </row>
    <row r="12" spans="2:8">
      <c r="C12" s="195" t="s">
        <v>485</v>
      </c>
      <c r="D12" s="195" t="s">
        <v>480</v>
      </c>
      <c r="E12" s="202">
        <f>'2020_FS_분석기업'!E57/10^6</f>
        <v>94226.639156000005</v>
      </c>
      <c r="G12" s="202">
        <f>'2020_FS_덕산네오록스'!C57/10^6</f>
        <v>40112.481933000003</v>
      </c>
      <c r="H12" s="201">
        <f>'2020_FS_서울반도체'!C67/10^6</f>
        <v>59655.030864</v>
      </c>
    </row>
    <row r="13" spans="2:8">
      <c r="C13" s="195" t="s">
        <v>486</v>
      </c>
      <c r="D13" s="195" t="s">
        <v>480</v>
      </c>
      <c r="E13" s="202">
        <f>'2020_FS_분석기업'!L174/10^6*-1</f>
        <v>12497.363362</v>
      </c>
      <c r="G13" s="201">
        <f>'2020_FS_덕산네오록스'!N130/10^6*-1</f>
        <v>4211.8029999999999</v>
      </c>
      <c r="H13" s="201">
        <f>'2020_FS_서울반도체'!N195/10^6</f>
        <v>79916.093999999997</v>
      </c>
    </row>
    <row r="14" spans="2:8">
      <c r="C14" s="195" t="s">
        <v>487</v>
      </c>
      <c r="D14" s="195" t="s">
        <v>480</v>
      </c>
      <c r="E14" s="203">
        <f>E12+E13</f>
        <v>106724.00251800001</v>
      </c>
      <c r="G14" s="203">
        <f>G12+G13</f>
        <v>44324.284933000003</v>
      </c>
      <c r="H14" s="203">
        <f>H12+H13</f>
        <v>139571.12486400001</v>
      </c>
    </row>
    <row r="15" spans="2:8">
      <c r="C15" s="204" t="s">
        <v>488</v>
      </c>
      <c r="D15" s="204" t="s">
        <v>480</v>
      </c>
      <c r="E15" s="205">
        <f>'2020_FS_분석기업'!E65/10^6</f>
        <v>72528.910564000005</v>
      </c>
      <c r="F15" s="204"/>
      <c r="G15" s="206">
        <f>'2020_FS_덕산네오록스'!C65/10^6</f>
        <v>33343.534849000003</v>
      </c>
      <c r="H15" s="206">
        <f>'2020_FS_서울반도체'!C87/10^6</f>
        <v>17763.726420999999</v>
      </c>
    </row>
    <row r="17" spans="2:10">
      <c r="B17" s="207" t="s">
        <v>489</v>
      </c>
    </row>
    <row r="18" spans="2:10">
      <c r="C18" s="195" t="s">
        <v>490</v>
      </c>
      <c r="D18" s="195" t="s">
        <v>491</v>
      </c>
      <c r="E18" s="201">
        <v>75800</v>
      </c>
      <c r="G18" s="195">
        <v>45700</v>
      </c>
      <c r="H18" s="195">
        <v>18550</v>
      </c>
    </row>
    <row r="19" spans="2:10">
      <c r="C19" s="195" t="s">
        <v>492</v>
      </c>
      <c r="D19" s="195" t="s">
        <v>493</v>
      </c>
      <c r="E19" s="201">
        <f>'2020_FS_분석기업'!F291</f>
        <v>16264300</v>
      </c>
      <c r="G19" s="202">
        <f>'2020_FS_덕산네오록스'!F206</f>
        <v>24004484</v>
      </c>
      <c r="H19" s="202">
        <v>56729142</v>
      </c>
    </row>
    <row r="20" spans="2:10">
      <c r="C20" s="208" t="s">
        <v>494</v>
      </c>
      <c r="D20" s="208" t="s">
        <v>480</v>
      </c>
      <c r="E20" s="209">
        <f>(E18*E19)/10^6</f>
        <v>1232833.94</v>
      </c>
      <c r="F20" s="208"/>
      <c r="G20" s="209">
        <f>(G18*G19)/10^6</f>
        <v>1097004.9188000001</v>
      </c>
      <c r="H20" s="209">
        <f>(H18*H19)/10^6</f>
        <v>1052325.5841000001</v>
      </c>
    </row>
    <row r="22" spans="2:10">
      <c r="C22" s="210" t="s">
        <v>495</v>
      </c>
      <c r="D22" s="210" t="s">
        <v>480</v>
      </c>
      <c r="E22" s="211">
        <f>E20+E7-E6</f>
        <v>985406.04248299985</v>
      </c>
      <c r="F22" s="210"/>
      <c r="G22" s="211">
        <f>G20+G7-G6</f>
        <v>1048161.0030380001</v>
      </c>
      <c r="H22" s="211">
        <f>H20+H7-H6</f>
        <v>1224581.253976</v>
      </c>
    </row>
    <row r="24" spans="2:10">
      <c r="B24" s="212" t="s">
        <v>232</v>
      </c>
      <c r="C24" s="213"/>
      <c r="D24" s="213"/>
      <c r="E24" s="213"/>
    </row>
    <row r="25" spans="2:10">
      <c r="B25" s="213"/>
      <c r="C25" s="213" t="s">
        <v>496</v>
      </c>
      <c r="D25" s="213" t="s">
        <v>497</v>
      </c>
      <c r="E25" s="214">
        <f>E20/E15</f>
        <v>16.99782790632349</v>
      </c>
      <c r="G25" s="214">
        <f>G20/G15</f>
        <v>32.900078643968371</v>
      </c>
      <c r="H25" s="214">
        <f>H20/H15</f>
        <v>59.240136847410419</v>
      </c>
    </row>
    <row r="26" spans="2:10">
      <c r="B26" s="213"/>
      <c r="C26" s="213" t="s">
        <v>498</v>
      </c>
      <c r="D26" s="213" t="s">
        <v>497</v>
      </c>
      <c r="E26" s="214">
        <f>E20/E11</f>
        <v>1.0610533442903001</v>
      </c>
      <c r="G26" s="214">
        <f>G20/G11</f>
        <v>7.6094948328598644</v>
      </c>
      <c r="H26" s="214">
        <f>H20/H11</f>
        <v>0.91264415055998194</v>
      </c>
      <c r="J26" s="215"/>
    </row>
    <row r="27" spans="2:10">
      <c r="B27" s="213"/>
      <c r="C27" s="213" t="s">
        <v>499</v>
      </c>
      <c r="D27" s="213" t="s">
        <v>497</v>
      </c>
      <c r="E27" s="214">
        <f>E20/E8</f>
        <v>2.316118410468281</v>
      </c>
      <c r="G27" s="214">
        <f>G20/G8</f>
        <v>5.691163775295494</v>
      </c>
      <c r="H27" s="214">
        <f>H20/H8</f>
        <v>1.3307717597048261</v>
      </c>
      <c r="J27" s="201"/>
    </row>
    <row r="28" spans="2:10">
      <c r="B28" s="213"/>
      <c r="C28" s="213"/>
      <c r="D28" s="213"/>
      <c r="E28" s="216"/>
      <c r="G28" s="216"/>
      <c r="H28" s="216"/>
    </row>
    <row r="29" spans="2:10">
      <c r="B29" s="213"/>
      <c r="C29" s="213" t="s">
        <v>500</v>
      </c>
      <c r="D29" s="213" t="s">
        <v>497</v>
      </c>
      <c r="E29" s="216">
        <f>E22/E12</f>
        <v>10.45782860674441</v>
      </c>
      <c r="G29" s="216">
        <f>G22/G12</f>
        <v>26.130544721434752</v>
      </c>
      <c r="H29" s="216">
        <f>H22/H12</f>
        <v>20.527711347057529</v>
      </c>
    </row>
    <row r="30" spans="2:10">
      <c r="B30" s="213"/>
      <c r="C30" s="217" t="s">
        <v>501</v>
      </c>
      <c r="D30" s="217" t="s">
        <v>497</v>
      </c>
      <c r="E30" s="218">
        <f>E22/E14</f>
        <v>9.2332185753322165</v>
      </c>
      <c r="F30" s="204"/>
      <c r="G30" s="218">
        <f>G22/G14</f>
        <v>23.647555840379294</v>
      </c>
      <c r="H30" s="218">
        <f>H22/H14</f>
        <v>8.7738868277320865</v>
      </c>
    </row>
    <row r="1048576" spans="4:4">
      <c r="D1048576" s="213"/>
    </row>
  </sheetData>
  <mergeCells count="1">
    <mergeCell ref="D2:D3"/>
  </mergeCells>
  <pageMargins left="0.7" right="0.7" top="0.75" bottom="0.75" header="0.3" footer="0.3"/>
  <pageSetup paperSize="9" scale="71" orientation="portrait" horizontalDpi="1200" verticalDpi="12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
  <sheetViews>
    <sheetView showGridLines="0" zoomScale="130" zoomScaleNormal="130" workbookViewId="0">
      <selection activeCell="K24" sqref="K24"/>
    </sheetView>
  </sheetViews>
  <sheetFormatPr defaultRowHeight="12.75"/>
  <cols>
    <col min="1" max="1" width="9.140625" style="222"/>
    <col min="2" max="2" width="8.42578125" style="222" bestFit="1" customWidth="1"/>
    <col min="3" max="3" width="12.140625" style="222" bestFit="1" customWidth="1"/>
    <col min="4" max="4" width="9" style="222" bestFit="1" customWidth="1"/>
    <col min="5" max="5" width="10.28515625" style="222" bestFit="1" customWidth="1"/>
    <col min="6" max="6" width="9.140625" style="222"/>
    <col min="7" max="7" width="8.42578125" style="222" bestFit="1" customWidth="1"/>
    <col min="8" max="8" width="14.7109375" style="222" bestFit="1" customWidth="1"/>
    <col min="9" max="9" width="9.140625" style="222"/>
    <col min="10" max="10" width="18" style="222" bestFit="1" customWidth="1"/>
    <col min="11" max="16384" width="9.140625" style="222"/>
  </cols>
  <sheetData>
    <row r="2" spans="2:10">
      <c r="B2" s="219" t="s">
        <v>502</v>
      </c>
      <c r="C2" s="219" t="s">
        <v>503</v>
      </c>
      <c r="D2" s="219" t="s">
        <v>504</v>
      </c>
      <c r="E2" s="219" t="s">
        <v>505</v>
      </c>
      <c r="F2" s="219" t="s">
        <v>505</v>
      </c>
      <c r="G2" s="219" t="s">
        <v>506</v>
      </c>
      <c r="H2" s="219" t="s">
        <v>507</v>
      </c>
      <c r="I2" s="220"/>
      <c r="J2" s="221" t="s">
        <v>508</v>
      </c>
    </row>
    <row r="3" spans="2:10">
      <c r="B3" s="223">
        <v>108320</v>
      </c>
      <c r="C3" s="223" t="s">
        <v>474</v>
      </c>
      <c r="D3" s="223" t="s">
        <v>510</v>
      </c>
      <c r="E3" s="223" t="s">
        <v>371</v>
      </c>
      <c r="F3" s="223" t="s">
        <v>371</v>
      </c>
      <c r="G3" s="223" t="s">
        <v>511</v>
      </c>
      <c r="H3" s="223" t="s">
        <v>512</v>
      </c>
      <c r="I3" s="220"/>
      <c r="J3" s="224">
        <f>VLOOKUP(C3,KRX_시총1!$B$2:$H$2421,7,0)</f>
        <v>1232833940000</v>
      </c>
    </row>
    <row r="4" spans="2:10">
      <c r="B4" s="223">
        <v>213420</v>
      </c>
      <c r="C4" s="223" t="s">
        <v>475</v>
      </c>
      <c r="D4" s="223" t="s">
        <v>514</v>
      </c>
      <c r="E4" s="223" t="s">
        <v>515</v>
      </c>
      <c r="F4" s="223" t="s">
        <v>371</v>
      </c>
      <c r="G4" s="223" t="s">
        <v>516</v>
      </c>
      <c r="H4" s="223" t="s">
        <v>517</v>
      </c>
      <c r="I4" s="220"/>
      <c r="J4" s="224">
        <f>VLOOKUP(C4,KRX_시총1!$B$2:$H$2421,7,0)</f>
        <v>1097257548400</v>
      </c>
    </row>
    <row r="5" spans="2:10">
      <c r="B5" s="223">
        <v>46890</v>
      </c>
      <c r="C5" s="223" t="s">
        <v>476</v>
      </c>
      <c r="D5" s="223" t="s">
        <v>514</v>
      </c>
      <c r="E5" s="223" t="s">
        <v>515</v>
      </c>
      <c r="F5" s="223" t="s">
        <v>371</v>
      </c>
      <c r="G5" s="223" t="s">
        <v>511</v>
      </c>
      <c r="H5" s="223" t="s">
        <v>512</v>
      </c>
      <c r="I5" s="220"/>
      <c r="J5" s="224">
        <f>VLOOKUP(C5,KRX_시총1!$B$2:$H$2421,7,0)</f>
        <v>1081565170000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92"/>
  <sheetViews>
    <sheetView workbookViewId="0">
      <pane ySplit="5" topLeftCell="A6" activePane="bottomLeft" state="frozen"/>
      <selection activeCell="D32" sqref="D32"/>
      <selection pane="bottomLeft" activeCell="I33" sqref="I33"/>
    </sheetView>
  </sheetViews>
  <sheetFormatPr defaultRowHeight="12.75"/>
  <cols>
    <col min="1" max="1" width="9.140625" style="222"/>
    <col min="2" max="2" width="31.85546875" style="222" customWidth="1"/>
    <col min="3" max="3" width="19.7109375" style="222" customWidth="1"/>
    <col min="4" max="4" width="23" style="222" customWidth="1"/>
    <col min="5" max="5" width="21.85546875" style="222" bestFit="1" customWidth="1"/>
    <col min="6" max="10" width="17" style="222" bestFit="1" customWidth="1"/>
    <col min="11" max="11" width="16.28515625" style="222" bestFit="1" customWidth="1"/>
    <col min="12" max="12" width="18.5703125" style="222" customWidth="1"/>
    <col min="13" max="16384" width="9.140625" style="222"/>
  </cols>
  <sheetData>
    <row r="1" spans="2:12">
      <c r="B1" s="225" t="s">
        <v>275</v>
      </c>
    </row>
    <row r="2" spans="2:12">
      <c r="B2" s="226" t="s">
        <v>276</v>
      </c>
    </row>
    <row r="3" spans="2:12" ht="24">
      <c r="B3" s="227" t="s">
        <v>519</v>
      </c>
      <c r="C3" s="227" t="s">
        <v>520</v>
      </c>
      <c r="D3" s="227" t="s">
        <v>521</v>
      </c>
    </row>
    <row r="4" spans="2:12">
      <c r="K4" s="228">
        <f>SUM(K6:K46)</f>
        <v>255665303089</v>
      </c>
      <c r="L4" s="228">
        <f>SUM(L6:L46)</f>
        <v>8237405572</v>
      </c>
    </row>
    <row r="5" spans="2:12">
      <c r="B5" s="229"/>
      <c r="C5" s="230" t="s">
        <v>522</v>
      </c>
      <c r="D5" s="231" t="s">
        <v>523</v>
      </c>
      <c r="E5" s="231" t="s">
        <v>524</v>
      </c>
      <c r="F5" s="232" t="s">
        <v>233</v>
      </c>
      <c r="K5" s="233" t="s">
        <v>479</v>
      </c>
      <c r="L5" s="233" t="s">
        <v>481</v>
      </c>
    </row>
    <row r="6" spans="2:12">
      <c r="B6" s="234" t="s">
        <v>1</v>
      </c>
      <c r="C6" s="235"/>
      <c r="D6" s="236"/>
      <c r="E6" s="236"/>
    </row>
    <row r="7" spans="2:12">
      <c r="B7" s="234" t="s">
        <v>234</v>
      </c>
      <c r="C7" s="237">
        <v>508162893203</v>
      </c>
      <c r="D7" s="238">
        <v>519232824508</v>
      </c>
      <c r="E7" s="238">
        <v>629332380326</v>
      </c>
    </row>
    <row r="8" spans="2:12">
      <c r="B8" s="239" t="s">
        <v>235</v>
      </c>
      <c r="C8" s="240">
        <v>222527311948</v>
      </c>
      <c r="D8" s="241">
        <v>109686194681</v>
      </c>
      <c r="E8" s="241">
        <v>100567267243</v>
      </c>
      <c r="G8" s="242">
        <f>C37/C24</f>
        <v>0.26490418445703379</v>
      </c>
      <c r="K8" s="243">
        <f>E8</f>
        <v>100567267243</v>
      </c>
    </row>
    <row r="9" spans="2:12">
      <c r="B9" s="239" t="s">
        <v>236</v>
      </c>
      <c r="C9" s="235">
        <v>0</v>
      </c>
      <c r="D9" s="241">
        <v>100000000000</v>
      </c>
      <c r="E9" s="241">
        <v>150846049384</v>
      </c>
      <c r="K9" s="243">
        <f>E9</f>
        <v>150846049384</v>
      </c>
    </row>
    <row r="10" spans="2:12">
      <c r="B10" s="239" t="s">
        <v>277</v>
      </c>
      <c r="C10" s="240">
        <v>158800076125</v>
      </c>
      <c r="D10" s="241">
        <v>159275850982</v>
      </c>
      <c r="E10" s="241">
        <v>210368392594</v>
      </c>
    </row>
    <row r="11" spans="2:12">
      <c r="B11" s="239" t="s">
        <v>525</v>
      </c>
      <c r="C11" s="240">
        <v>2245032543</v>
      </c>
      <c r="D11" s="241">
        <v>4571715172</v>
      </c>
      <c r="E11" s="241">
        <v>14492581250</v>
      </c>
    </row>
    <row r="12" spans="2:12">
      <c r="B12" s="239" t="s">
        <v>239</v>
      </c>
      <c r="C12" s="240">
        <v>20499362783</v>
      </c>
      <c r="D12" s="241">
        <v>26584770094</v>
      </c>
      <c r="E12" s="241">
        <v>17630142242</v>
      </c>
    </row>
    <row r="13" spans="2:12">
      <c r="B13" s="239" t="s">
        <v>526</v>
      </c>
      <c r="C13" s="235">
        <v>0</v>
      </c>
      <c r="D13" s="241">
        <v>270925629</v>
      </c>
      <c r="E13" s="241">
        <v>163039267</v>
      </c>
      <c r="K13" s="243">
        <f>E13</f>
        <v>163039267</v>
      </c>
    </row>
    <row r="14" spans="2:12">
      <c r="B14" s="239" t="s">
        <v>237</v>
      </c>
      <c r="C14" s="240">
        <v>104091109804</v>
      </c>
      <c r="D14" s="241">
        <v>118843367950</v>
      </c>
      <c r="E14" s="241">
        <v>135264908346</v>
      </c>
    </row>
    <row r="15" spans="2:12">
      <c r="B15" s="234" t="s">
        <v>240</v>
      </c>
      <c r="C15" s="237">
        <v>99395412661</v>
      </c>
      <c r="D15" s="238">
        <v>110500465809</v>
      </c>
      <c r="E15" s="238">
        <v>121269958547</v>
      </c>
    </row>
    <row r="16" spans="2:12">
      <c r="B16" s="239" t="s">
        <v>527</v>
      </c>
      <c r="C16" s="240">
        <v>1025845393</v>
      </c>
      <c r="D16" s="236">
        <v>0</v>
      </c>
      <c r="E16" s="236">
        <v>0</v>
      </c>
      <c r="K16" s="243">
        <f>E16</f>
        <v>0</v>
      </c>
    </row>
    <row r="17" spans="2:12">
      <c r="B17" s="239" t="s">
        <v>528</v>
      </c>
      <c r="C17" s="240">
        <v>6700853051</v>
      </c>
      <c r="D17" s="241">
        <v>11551657859</v>
      </c>
      <c r="E17" s="241">
        <v>13157235410</v>
      </c>
    </row>
    <row r="18" spans="2:12">
      <c r="B18" s="239" t="s">
        <v>308</v>
      </c>
      <c r="C18" s="240">
        <v>4419269914</v>
      </c>
      <c r="D18" s="241">
        <v>4295935074</v>
      </c>
      <c r="E18" s="241">
        <v>4088947195</v>
      </c>
      <c r="K18" s="243">
        <f>E18</f>
        <v>4088947195</v>
      </c>
    </row>
    <row r="19" spans="2:12">
      <c r="B19" s="239" t="s">
        <v>241</v>
      </c>
      <c r="C19" s="240">
        <v>22952602672</v>
      </c>
      <c r="D19" s="241">
        <v>21852294197</v>
      </c>
      <c r="E19" s="241">
        <v>33160184544</v>
      </c>
    </row>
    <row r="20" spans="2:12">
      <c r="B20" s="239" t="s">
        <v>529</v>
      </c>
      <c r="C20" s="235">
        <v>0</v>
      </c>
      <c r="D20" s="241">
        <v>9770863312</v>
      </c>
      <c r="E20" s="241">
        <v>8632767975</v>
      </c>
    </row>
    <row r="21" spans="2:12">
      <c r="B21" s="239" t="s">
        <v>242</v>
      </c>
      <c r="C21" s="240">
        <v>56895059001</v>
      </c>
      <c r="D21" s="241">
        <v>52680432003</v>
      </c>
      <c r="E21" s="241">
        <v>52144579630</v>
      </c>
    </row>
    <row r="22" spans="2:12">
      <c r="B22" s="239" t="s">
        <v>530</v>
      </c>
      <c r="C22" s="240">
        <v>1521850250</v>
      </c>
      <c r="D22" s="241">
        <v>2393994075</v>
      </c>
      <c r="E22" s="241">
        <v>1124251174</v>
      </c>
    </row>
    <row r="23" spans="2:12">
      <c r="B23" s="239" t="s">
        <v>279</v>
      </c>
      <c r="C23" s="240">
        <v>5879932380</v>
      </c>
      <c r="D23" s="241">
        <v>7955289289</v>
      </c>
      <c r="E23" s="241">
        <v>8961992619</v>
      </c>
    </row>
    <row r="24" spans="2:12">
      <c r="B24" s="234" t="s">
        <v>245</v>
      </c>
      <c r="C24" s="237">
        <v>607558305864</v>
      </c>
      <c r="D24" s="238">
        <v>629733290317</v>
      </c>
      <c r="E24" s="238">
        <v>750602338873</v>
      </c>
    </row>
    <row r="25" spans="2:12">
      <c r="B25" s="234" t="s">
        <v>4</v>
      </c>
      <c r="C25" s="235"/>
      <c r="D25" s="236"/>
      <c r="E25" s="236"/>
    </row>
    <row r="26" spans="2:12">
      <c r="B26" s="234" t="s">
        <v>246</v>
      </c>
      <c r="C26" s="237">
        <v>155223703292</v>
      </c>
      <c r="D26" s="238">
        <v>144851947627</v>
      </c>
      <c r="E26" s="238">
        <v>209088958240</v>
      </c>
    </row>
    <row r="27" spans="2:12">
      <c r="B27" s="239" t="s">
        <v>280</v>
      </c>
      <c r="C27" s="240">
        <v>114566795190</v>
      </c>
      <c r="D27" s="241">
        <v>112842199455</v>
      </c>
      <c r="E27" s="241">
        <v>144000394513</v>
      </c>
    </row>
    <row r="28" spans="2:12">
      <c r="B28" s="239" t="s">
        <v>531</v>
      </c>
      <c r="C28" s="240">
        <v>19970296461</v>
      </c>
      <c r="D28" s="241">
        <v>17722080835</v>
      </c>
      <c r="E28" s="241">
        <v>36200157048</v>
      </c>
    </row>
    <row r="29" spans="2:12">
      <c r="B29" s="239" t="s">
        <v>247</v>
      </c>
      <c r="C29" s="240">
        <v>10120587970</v>
      </c>
      <c r="D29" s="241">
        <v>9490866003</v>
      </c>
      <c r="E29" s="241">
        <v>9852133137</v>
      </c>
    </row>
    <row r="30" spans="2:12">
      <c r="B30" s="239" t="s">
        <v>532</v>
      </c>
      <c r="C30" s="235">
        <v>0</v>
      </c>
      <c r="D30" s="241">
        <v>2800707185</v>
      </c>
      <c r="E30" s="241">
        <v>2857091653</v>
      </c>
      <c r="L30" s="243">
        <f>E30</f>
        <v>2857091653</v>
      </c>
    </row>
    <row r="31" spans="2:12">
      <c r="B31" s="239" t="s">
        <v>248</v>
      </c>
      <c r="C31" s="240">
        <v>10566023671</v>
      </c>
      <c r="D31" s="241">
        <v>1996094149</v>
      </c>
      <c r="E31" s="241">
        <v>16179181889</v>
      </c>
    </row>
    <row r="32" spans="2:12">
      <c r="B32" s="234" t="s">
        <v>249</v>
      </c>
      <c r="C32" s="237">
        <v>5721034233</v>
      </c>
      <c r="D32" s="238">
        <v>12674547196</v>
      </c>
      <c r="E32" s="238">
        <v>9228876340</v>
      </c>
    </row>
    <row r="33" spans="2:12">
      <c r="B33" s="239" t="s">
        <v>533</v>
      </c>
      <c r="C33" s="235">
        <v>0</v>
      </c>
      <c r="D33" s="236">
        <v>0</v>
      </c>
      <c r="E33" s="241">
        <v>20000000</v>
      </c>
    </row>
    <row r="34" spans="2:12">
      <c r="B34" s="239" t="s">
        <v>534</v>
      </c>
      <c r="C34" s="240">
        <v>1323932368</v>
      </c>
      <c r="D34" s="241">
        <v>1616864455</v>
      </c>
      <c r="E34" s="241">
        <v>3065517123</v>
      </c>
    </row>
    <row r="35" spans="2:12">
      <c r="B35" s="239" t="s">
        <v>535</v>
      </c>
      <c r="C35" s="235">
        <v>0</v>
      </c>
      <c r="D35" s="241">
        <v>7077760245</v>
      </c>
      <c r="E35" s="241">
        <v>5380313919</v>
      </c>
      <c r="L35" s="243">
        <f>E35</f>
        <v>5380313919</v>
      </c>
    </row>
    <row r="36" spans="2:12">
      <c r="B36" s="239" t="s">
        <v>250</v>
      </c>
      <c r="C36" s="240">
        <v>4397101865</v>
      </c>
      <c r="D36" s="241">
        <v>3979922496</v>
      </c>
      <c r="E36" s="241">
        <v>763045298</v>
      </c>
    </row>
    <row r="37" spans="2:12">
      <c r="B37" s="234" t="s">
        <v>252</v>
      </c>
      <c r="C37" s="240">
        <v>160944737525</v>
      </c>
      <c r="D37" s="241">
        <v>157526494823</v>
      </c>
      <c r="E37" s="241">
        <v>218317834580</v>
      </c>
    </row>
    <row r="38" spans="2:12">
      <c r="B38" s="244" t="s">
        <v>6</v>
      </c>
      <c r="C38" s="235"/>
      <c r="D38" s="236"/>
      <c r="E38" s="236"/>
    </row>
    <row r="39" spans="2:12" ht="24">
      <c r="B39" s="245" t="s">
        <v>296</v>
      </c>
      <c r="C39" s="240">
        <v>446613568339</v>
      </c>
      <c r="D39" s="241">
        <v>472206795494</v>
      </c>
      <c r="E39" s="241">
        <v>532284504293</v>
      </c>
    </row>
    <row r="40" spans="2:12">
      <c r="B40" s="245" t="s">
        <v>297</v>
      </c>
      <c r="C40" s="240">
        <v>8132150000</v>
      </c>
      <c r="D40" s="241">
        <v>8132150000</v>
      </c>
      <c r="E40" s="241">
        <v>8132150000</v>
      </c>
    </row>
    <row r="41" spans="2:12">
      <c r="B41" s="245" t="s">
        <v>310</v>
      </c>
      <c r="C41" s="240">
        <v>76343170500</v>
      </c>
      <c r="D41" s="241">
        <v>76343170500</v>
      </c>
      <c r="E41" s="241">
        <v>76343170500</v>
      </c>
    </row>
    <row r="42" spans="2:12">
      <c r="B42" s="245" t="s">
        <v>536</v>
      </c>
      <c r="C42" s="240">
        <v>-487551847</v>
      </c>
      <c r="D42" s="241">
        <v>-433012471</v>
      </c>
      <c r="E42" s="241">
        <v>-454724156</v>
      </c>
    </row>
    <row r="43" spans="2:12">
      <c r="B43" s="245" t="s">
        <v>298</v>
      </c>
      <c r="C43" s="240">
        <v>362625799686</v>
      </c>
      <c r="D43" s="241">
        <v>388164487465</v>
      </c>
      <c r="E43" s="241">
        <v>448263907949</v>
      </c>
      <c r="G43" s="246">
        <f>C65/C45</f>
        <v>0.10962598717295752</v>
      </c>
      <c r="H43" s="246">
        <f t="shared" ref="H43:I43" si="0">D65/D45</f>
        <v>8.1613645971957818E-2</v>
      </c>
      <c r="I43" s="246">
        <f t="shared" si="0"/>
        <v>0.13625966936673384</v>
      </c>
    </row>
    <row r="44" spans="2:12">
      <c r="B44" s="245" t="s">
        <v>283</v>
      </c>
      <c r="C44" s="235">
        <v>0</v>
      </c>
      <c r="D44" s="236">
        <v>0</v>
      </c>
      <c r="E44" s="236">
        <v>0</v>
      </c>
    </row>
    <row r="45" spans="2:12">
      <c r="B45" s="234" t="s">
        <v>253</v>
      </c>
      <c r="C45" s="237">
        <v>446613568339</v>
      </c>
      <c r="D45" s="238">
        <v>472206795494</v>
      </c>
      <c r="E45" s="238">
        <v>532284504293</v>
      </c>
    </row>
    <row r="46" spans="2:12">
      <c r="B46" s="247" t="s">
        <v>254</v>
      </c>
      <c r="C46" s="248">
        <v>607558305864</v>
      </c>
      <c r="D46" s="249">
        <v>629733290317</v>
      </c>
      <c r="E46" s="249">
        <v>750602338873</v>
      </c>
    </row>
    <row r="47" spans="2:12">
      <c r="B47" s="250"/>
    </row>
    <row r="48" spans="2:12">
      <c r="B48" s="250"/>
    </row>
    <row r="49" spans="2:9">
      <c r="B49" s="226" t="s">
        <v>320</v>
      </c>
    </row>
    <row r="50" spans="2:9" ht="24">
      <c r="B50" s="227" t="s">
        <v>537</v>
      </c>
      <c r="D50" s="227" t="s">
        <v>538</v>
      </c>
      <c r="E50" s="227" t="s">
        <v>539</v>
      </c>
    </row>
    <row r="52" spans="2:9">
      <c r="B52" s="229"/>
      <c r="C52" s="230" t="s">
        <v>522</v>
      </c>
      <c r="D52" s="231" t="s">
        <v>523</v>
      </c>
      <c r="E52" s="231" t="s">
        <v>524</v>
      </c>
      <c r="F52" s="232" t="s">
        <v>233</v>
      </c>
    </row>
    <row r="53" spans="2:9">
      <c r="B53" s="234" t="s">
        <v>300</v>
      </c>
      <c r="C53" s="237">
        <v>791818131828</v>
      </c>
      <c r="D53" s="238">
        <v>867122049614</v>
      </c>
      <c r="E53" s="238">
        <v>1161896286020</v>
      </c>
      <c r="G53" s="222" t="s">
        <v>540</v>
      </c>
    </row>
    <row r="54" spans="2:9">
      <c r="B54" s="239" t="s">
        <v>541</v>
      </c>
      <c r="C54" s="240">
        <v>598160376164</v>
      </c>
      <c r="D54" s="241">
        <v>654231514747</v>
      </c>
      <c r="E54" s="241">
        <v>865870102742</v>
      </c>
      <c r="G54" s="242">
        <f>C54/C53</f>
        <v>0.75542646994339524</v>
      </c>
      <c r="H54" s="242">
        <f t="shared" ref="H54:I54" si="1">D54/D53</f>
        <v>0.75448607844562554</v>
      </c>
      <c r="I54" s="242">
        <f t="shared" si="1"/>
        <v>0.74522150828795708</v>
      </c>
    </row>
    <row r="55" spans="2:9">
      <c r="B55" s="234" t="s">
        <v>542</v>
      </c>
      <c r="C55" s="237">
        <v>193657755664</v>
      </c>
      <c r="D55" s="238">
        <v>212890534867</v>
      </c>
      <c r="E55" s="238">
        <v>296026183278</v>
      </c>
    </row>
    <row r="56" spans="2:9">
      <c r="B56" s="239" t="s">
        <v>543</v>
      </c>
      <c r="C56" s="240">
        <v>137860697117</v>
      </c>
      <c r="D56" s="241">
        <v>165635907186</v>
      </c>
      <c r="E56" s="241">
        <v>201799544122</v>
      </c>
    </row>
    <row r="57" spans="2:9">
      <c r="B57" s="234" t="s">
        <v>544</v>
      </c>
      <c r="C57" s="237">
        <v>55797058547</v>
      </c>
      <c r="D57" s="238">
        <v>47254627681</v>
      </c>
      <c r="E57" s="238">
        <v>94226639156</v>
      </c>
    </row>
    <row r="58" spans="2:9">
      <c r="B58" s="239" t="s">
        <v>257</v>
      </c>
      <c r="C58" s="240">
        <v>4135648108</v>
      </c>
      <c r="D58" s="241">
        <v>3909582790</v>
      </c>
      <c r="E58" s="241">
        <v>2806106787</v>
      </c>
    </row>
    <row r="59" spans="2:9">
      <c r="B59" s="239" t="s">
        <v>301</v>
      </c>
      <c r="C59" s="240">
        <v>664052236</v>
      </c>
      <c r="D59" s="241">
        <v>456681665</v>
      </c>
      <c r="E59" s="241">
        <v>1251981014</v>
      </c>
    </row>
    <row r="60" spans="2:9">
      <c r="B60" s="234" t="s">
        <v>545</v>
      </c>
      <c r="C60" s="237">
        <v>2202478724</v>
      </c>
      <c r="D60" s="238">
        <v>3602289324</v>
      </c>
      <c r="E60" s="238">
        <v>10840104740</v>
      </c>
    </row>
    <row r="61" spans="2:9">
      <c r="B61" s="234" t="s">
        <v>546</v>
      </c>
      <c r="C61" s="237">
        <v>2239660304</v>
      </c>
      <c r="D61" s="238">
        <v>7298899135</v>
      </c>
      <c r="E61" s="238">
        <v>15498650234</v>
      </c>
    </row>
    <row r="62" spans="2:9">
      <c r="B62" s="251" t="s">
        <v>259</v>
      </c>
      <c r="C62" s="240">
        <v>9269914</v>
      </c>
      <c r="D62" s="241">
        <v>-123334840</v>
      </c>
      <c r="E62" s="241">
        <v>-206987879</v>
      </c>
    </row>
    <row r="63" spans="2:9">
      <c r="B63" s="251" t="s">
        <v>547</v>
      </c>
      <c r="C63" s="240">
        <v>59240742753</v>
      </c>
      <c r="D63" s="241">
        <v>46887584155</v>
      </c>
      <c r="E63" s="241">
        <v>90915231556</v>
      </c>
    </row>
    <row r="64" spans="2:9">
      <c r="B64" s="251" t="s">
        <v>548</v>
      </c>
      <c r="C64" s="240">
        <v>10280289439</v>
      </c>
      <c r="D64" s="241">
        <v>8349065922</v>
      </c>
      <c r="E64" s="241">
        <v>18386320992</v>
      </c>
    </row>
    <row r="65" spans="2:6">
      <c r="B65" s="234" t="s">
        <v>260</v>
      </c>
      <c r="C65" s="237">
        <v>48960453314</v>
      </c>
      <c r="D65" s="238">
        <v>38538518233</v>
      </c>
      <c r="E65" s="238">
        <v>72528910564</v>
      </c>
    </row>
    <row r="66" spans="2:6">
      <c r="B66" s="245" t="s">
        <v>302</v>
      </c>
      <c r="C66" s="235"/>
      <c r="D66" s="236"/>
      <c r="E66" s="236"/>
    </row>
    <row r="67" spans="2:6" ht="24">
      <c r="B67" s="234" t="s">
        <v>303</v>
      </c>
      <c r="C67" s="237">
        <v>48960453314</v>
      </c>
      <c r="D67" s="238">
        <v>38538518233</v>
      </c>
      <c r="E67" s="238">
        <v>72528910564</v>
      </c>
    </row>
    <row r="68" spans="2:6">
      <c r="B68" s="234" t="s">
        <v>549</v>
      </c>
      <c r="C68" s="235"/>
      <c r="D68" s="236"/>
      <c r="E68" s="236"/>
    </row>
    <row r="69" spans="2:6">
      <c r="B69" s="245" t="s">
        <v>550</v>
      </c>
      <c r="C69" s="240">
        <v>3010</v>
      </c>
      <c r="D69" s="241">
        <v>2370</v>
      </c>
      <c r="E69" s="241">
        <v>4459</v>
      </c>
    </row>
    <row r="70" spans="2:6">
      <c r="B70" s="252" t="s">
        <v>551</v>
      </c>
      <c r="C70" s="253">
        <v>3010</v>
      </c>
      <c r="D70" s="254">
        <v>2370</v>
      </c>
      <c r="E70" s="254">
        <v>4459</v>
      </c>
    </row>
    <row r="71" spans="2:6">
      <c r="B71" s="250"/>
    </row>
    <row r="72" spans="2:6">
      <c r="B72" s="250"/>
    </row>
    <row r="73" spans="2:6">
      <c r="B73" s="226" t="s">
        <v>284</v>
      </c>
    </row>
    <row r="74" spans="2:6" ht="24">
      <c r="B74" s="227" t="s">
        <v>537</v>
      </c>
      <c r="D74" s="227" t="s">
        <v>552</v>
      </c>
      <c r="E74" s="227" t="s">
        <v>539</v>
      </c>
    </row>
    <row r="76" spans="2:6">
      <c r="B76" s="229"/>
      <c r="C76" s="230" t="s">
        <v>522</v>
      </c>
      <c r="D76" s="231" t="s">
        <v>523</v>
      </c>
      <c r="E76" s="231" t="s">
        <v>524</v>
      </c>
      <c r="F76" s="232" t="s">
        <v>233</v>
      </c>
    </row>
    <row r="77" spans="2:6">
      <c r="B77" s="245" t="s">
        <v>260</v>
      </c>
      <c r="C77" s="240">
        <v>48960453314</v>
      </c>
      <c r="D77" s="241">
        <v>38538518233</v>
      </c>
      <c r="E77" s="241">
        <v>72528910564</v>
      </c>
    </row>
    <row r="78" spans="2:6">
      <c r="B78" s="245" t="s">
        <v>91</v>
      </c>
      <c r="C78" s="240">
        <v>-1610321796</v>
      </c>
      <c r="D78" s="241">
        <v>554077922</v>
      </c>
      <c r="E78" s="241">
        <v>1048167235</v>
      </c>
    </row>
    <row r="79" spans="2:6" ht="24">
      <c r="B79" s="245" t="s">
        <v>553</v>
      </c>
      <c r="C79" s="235"/>
      <c r="D79" s="236"/>
      <c r="E79" s="236"/>
    </row>
    <row r="80" spans="2:6" ht="24">
      <c r="B80" s="245" t="s">
        <v>554</v>
      </c>
      <c r="C80" s="240">
        <v>-1560381193</v>
      </c>
      <c r="D80" s="241">
        <v>659021828</v>
      </c>
      <c r="E80" s="241">
        <v>1411449763</v>
      </c>
    </row>
    <row r="81" spans="2:10" ht="24">
      <c r="B81" s="245" t="s">
        <v>555</v>
      </c>
      <c r="C81" s="240">
        <v>-502384869</v>
      </c>
      <c r="D81" s="236"/>
      <c r="E81" s="236"/>
    </row>
    <row r="82" spans="2:10" ht="24">
      <c r="B82" s="245" t="s">
        <v>556</v>
      </c>
      <c r="C82" s="240">
        <v>499189387</v>
      </c>
      <c r="D82" s="241">
        <v>-159483282</v>
      </c>
      <c r="E82" s="241">
        <v>-341570843</v>
      </c>
    </row>
    <row r="83" spans="2:10" ht="24">
      <c r="B83" s="245" t="s">
        <v>557</v>
      </c>
      <c r="C83" s="235"/>
      <c r="D83" s="236"/>
      <c r="E83" s="236"/>
    </row>
    <row r="84" spans="2:10" ht="24">
      <c r="B84" s="245" t="s">
        <v>558</v>
      </c>
      <c r="C84" s="240">
        <v>-46745121</v>
      </c>
      <c r="D84" s="241">
        <v>54539376</v>
      </c>
      <c r="E84" s="241">
        <v>-21711685</v>
      </c>
    </row>
    <row r="85" spans="2:10">
      <c r="B85" s="245" t="s">
        <v>559</v>
      </c>
      <c r="C85" s="240">
        <v>47350131518</v>
      </c>
      <c r="D85" s="241">
        <v>39092596155</v>
      </c>
      <c r="E85" s="241">
        <v>73577077799</v>
      </c>
    </row>
    <row r="86" spans="2:10">
      <c r="B86" s="245" t="s">
        <v>560</v>
      </c>
      <c r="C86" s="235"/>
      <c r="D86" s="236"/>
      <c r="E86" s="236"/>
    </row>
    <row r="87" spans="2:10" ht="24">
      <c r="B87" s="252" t="s">
        <v>561</v>
      </c>
      <c r="C87" s="253">
        <v>47350131518</v>
      </c>
      <c r="D87" s="254">
        <v>39092596155</v>
      </c>
      <c r="E87" s="254">
        <v>73577077799</v>
      </c>
    </row>
    <row r="88" spans="2:10">
      <c r="B88" s="250"/>
    </row>
    <row r="89" spans="2:10">
      <c r="B89" s="250"/>
    </row>
    <row r="90" spans="2:10">
      <c r="B90" s="226" t="s">
        <v>285</v>
      </c>
    </row>
    <row r="91" spans="2:10" ht="24">
      <c r="B91" s="227" t="s">
        <v>537</v>
      </c>
      <c r="C91" s="227" t="s">
        <v>539</v>
      </c>
      <c r="D91" s="227" t="s">
        <v>538</v>
      </c>
    </row>
    <row r="92" spans="2:10">
      <c r="J92" s="232" t="s">
        <v>233</v>
      </c>
    </row>
    <row r="93" spans="2:10">
      <c r="B93" s="652"/>
      <c r="C93" s="653"/>
      <c r="D93" s="658" t="s">
        <v>6</v>
      </c>
      <c r="E93" s="659"/>
      <c r="F93" s="659"/>
      <c r="G93" s="659"/>
      <c r="H93" s="659"/>
      <c r="I93" s="659"/>
      <c r="J93" s="660"/>
    </row>
    <row r="94" spans="2:10">
      <c r="B94" s="654"/>
      <c r="C94" s="655"/>
      <c r="D94" s="661" t="s">
        <v>306</v>
      </c>
      <c r="E94" s="662"/>
      <c r="F94" s="662"/>
      <c r="G94" s="662"/>
      <c r="H94" s="663"/>
      <c r="I94" s="664" t="s">
        <v>60</v>
      </c>
      <c r="J94" s="666" t="s">
        <v>562</v>
      </c>
    </row>
    <row r="95" spans="2:10" ht="48">
      <c r="B95" s="656"/>
      <c r="C95" s="657"/>
      <c r="D95" s="255" t="s">
        <v>97</v>
      </c>
      <c r="E95" s="255" t="s">
        <v>263</v>
      </c>
      <c r="F95" s="255" t="s">
        <v>286</v>
      </c>
      <c r="G95" s="255" t="s">
        <v>100</v>
      </c>
      <c r="H95" s="255" t="s">
        <v>563</v>
      </c>
      <c r="I95" s="665"/>
      <c r="J95" s="667"/>
    </row>
    <row r="96" spans="2:10" ht="27" customHeight="1">
      <c r="B96" s="650" t="s">
        <v>564</v>
      </c>
      <c r="C96" s="651"/>
      <c r="D96" s="241">
        <v>8132150000</v>
      </c>
      <c r="E96" s="241">
        <v>76343170500</v>
      </c>
      <c r="F96" s="241">
        <v>1645780697</v>
      </c>
      <c r="G96" s="241">
        <v>326104320415</v>
      </c>
      <c r="H96" s="241">
        <v>412225421612</v>
      </c>
      <c r="I96" s="236"/>
      <c r="J96" s="240">
        <v>412225421612</v>
      </c>
    </row>
    <row r="97" spans="2:10" ht="27" customHeight="1">
      <c r="B97" s="650" t="s">
        <v>565</v>
      </c>
      <c r="C97" s="651"/>
      <c r="D97" s="236"/>
      <c r="E97" s="236"/>
      <c r="F97" s="241">
        <v>-1705779692</v>
      </c>
      <c r="G97" s="241">
        <v>1705779692</v>
      </c>
      <c r="H97" s="236">
        <v>0</v>
      </c>
      <c r="I97" s="236"/>
      <c r="J97" s="235"/>
    </row>
    <row r="98" spans="2:10" ht="27" customHeight="1">
      <c r="B98" s="650" t="s">
        <v>566</v>
      </c>
      <c r="C98" s="651"/>
      <c r="D98" s="236"/>
      <c r="E98" s="236"/>
      <c r="F98" s="236"/>
      <c r="G98" s="241">
        <v>-1576974791</v>
      </c>
      <c r="H98" s="241">
        <v>-1576974791</v>
      </c>
      <c r="I98" s="236"/>
      <c r="J98" s="240">
        <v>-1576974791</v>
      </c>
    </row>
    <row r="99" spans="2:10" ht="27" customHeight="1">
      <c r="B99" s="650" t="s">
        <v>567</v>
      </c>
      <c r="C99" s="651"/>
      <c r="D99" s="241">
        <v>8132150000</v>
      </c>
      <c r="E99" s="241">
        <v>76343170500</v>
      </c>
      <c r="F99" s="241">
        <v>-59998995</v>
      </c>
      <c r="G99" s="241">
        <v>326233125316</v>
      </c>
      <c r="H99" s="241">
        <v>410648446821</v>
      </c>
      <c r="I99" s="236"/>
      <c r="J99" s="240">
        <v>410648446821</v>
      </c>
    </row>
    <row r="100" spans="2:10">
      <c r="B100" s="668" t="s">
        <v>262</v>
      </c>
      <c r="C100" s="256" t="s">
        <v>568</v>
      </c>
      <c r="D100" s="236"/>
      <c r="E100" s="236"/>
      <c r="F100" s="236"/>
      <c r="G100" s="241">
        <v>48960453314</v>
      </c>
      <c r="H100" s="241">
        <v>48960453314</v>
      </c>
      <c r="I100" s="236"/>
      <c r="J100" s="240">
        <v>48960453314</v>
      </c>
    </row>
    <row r="101" spans="2:10" ht="24">
      <c r="B101" s="669"/>
      <c r="C101" s="256" t="s">
        <v>569</v>
      </c>
      <c r="D101" s="236"/>
      <c r="E101" s="236"/>
      <c r="F101" s="236"/>
      <c r="G101" s="241">
        <v>-1182768944</v>
      </c>
      <c r="H101" s="241">
        <v>-1182768944</v>
      </c>
      <c r="I101" s="236"/>
      <c r="J101" s="240">
        <v>-1182768944</v>
      </c>
    </row>
    <row r="102" spans="2:10" ht="36">
      <c r="B102" s="669"/>
      <c r="C102" s="256" t="s">
        <v>570</v>
      </c>
      <c r="D102" s="236"/>
      <c r="E102" s="236"/>
      <c r="F102" s="241">
        <v>-380807731</v>
      </c>
      <c r="G102" s="236"/>
      <c r="H102" s="241">
        <v>-380807731</v>
      </c>
      <c r="I102" s="236"/>
      <c r="J102" s="240">
        <v>-380807731</v>
      </c>
    </row>
    <row r="103" spans="2:10">
      <c r="B103" s="670"/>
      <c r="C103" s="256" t="s">
        <v>571</v>
      </c>
      <c r="D103" s="236"/>
      <c r="E103" s="236"/>
      <c r="F103" s="241">
        <v>-46745121</v>
      </c>
      <c r="G103" s="236"/>
      <c r="H103" s="241">
        <v>-46745121</v>
      </c>
      <c r="I103" s="236"/>
      <c r="J103" s="240">
        <v>-46745121</v>
      </c>
    </row>
    <row r="104" spans="2:10" ht="24">
      <c r="B104" s="245" t="s">
        <v>572</v>
      </c>
      <c r="C104" s="256" t="s">
        <v>573</v>
      </c>
      <c r="D104" s="236"/>
      <c r="E104" s="236"/>
      <c r="F104" s="236"/>
      <c r="G104" s="241">
        <v>-11385010000</v>
      </c>
      <c r="H104" s="241">
        <v>-11385010000</v>
      </c>
      <c r="I104" s="236"/>
      <c r="J104" s="240">
        <v>-11385010000</v>
      </c>
    </row>
    <row r="105" spans="2:10" ht="27" customHeight="1">
      <c r="B105" s="650" t="s">
        <v>574</v>
      </c>
      <c r="C105" s="651"/>
      <c r="D105" s="241">
        <v>8132150000</v>
      </c>
      <c r="E105" s="241">
        <v>76343170500</v>
      </c>
      <c r="F105" s="241">
        <v>-487551847</v>
      </c>
      <c r="G105" s="241">
        <v>362625799686</v>
      </c>
      <c r="H105" s="241">
        <v>446613568339</v>
      </c>
      <c r="I105" s="236"/>
      <c r="J105" s="240">
        <v>446613568339</v>
      </c>
    </row>
    <row r="106" spans="2:10" ht="27" customHeight="1">
      <c r="B106" s="650" t="s">
        <v>575</v>
      </c>
      <c r="C106" s="651"/>
      <c r="D106" s="241">
        <v>8132150000</v>
      </c>
      <c r="E106" s="241">
        <v>76343170500</v>
      </c>
      <c r="F106" s="241">
        <v>-487551847</v>
      </c>
      <c r="G106" s="241">
        <v>362625799686</v>
      </c>
      <c r="H106" s="241">
        <v>446613568339</v>
      </c>
      <c r="I106" s="236"/>
      <c r="J106" s="240">
        <v>446613568339</v>
      </c>
    </row>
    <row r="107" spans="2:10" ht="27" customHeight="1">
      <c r="B107" s="650" t="s">
        <v>565</v>
      </c>
      <c r="C107" s="651"/>
      <c r="D107" s="236"/>
      <c r="E107" s="236"/>
      <c r="F107" s="236"/>
      <c r="G107" s="236"/>
      <c r="H107" s="236"/>
      <c r="I107" s="236"/>
      <c r="J107" s="235"/>
    </row>
    <row r="108" spans="2:10" ht="27" customHeight="1">
      <c r="B108" s="650" t="s">
        <v>566</v>
      </c>
      <c r="C108" s="651"/>
      <c r="D108" s="236"/>
      <c r="E108" s="236"/>
      <c r="F108" s="236"/>
      <c r="G108" s="236"/>
      <c r="H108" s="236"/>
      <c r="I108" s="236"/>
      <c r="J108" s="235"/>
    </row>
    <row r="109" spans="2:10" ht="27" customHeight="1">
      <c r="B109" s="650" t="s">
        <v>567</v>
      </c>
      <c r="C109" s="651"/>
      <c r="D109" s="236"/>
      <c r="E109" s="236"/>
      <c r="F109" s="236"/>
      <c r="G109" s="236"/>
      <c r="H109" s="236"/>
      <c r="I109" s="236"/>
      <c r="J109" s="235"/>
    </row>
    <row r="110" spans="2:10">
      <c r="B110" s="668" t="s">
        <v>262</v>
      </c>
      <c r="C110" s="256" t="s">
        <v>568</v>
      </c>
      <c r="D110" s="236"/>
      <c r="E110" s="236"/>
      <c r="F110" s="236"/>
      <c r="G110" s="241">
        <v>38538518233</v>
      </c>
      <c r="H110" s="241">
        <v>38538518233</v>
      </c>
      <c r="I110" s="236"/>
      <c r="J110" s="240">
        <v>38538518233</v>
      </c>
    </row>
    <row r="111" spans="2:10" ht="24">
      <c r="B111" s="669"/>
      <c r="C111" s="256" t="s">
        <v>569</v>
      </c>
      <c r="D111" s="236"/>
      <c r="E111" s="236"/>
      <c r="F111" s="236"/>
      <c r="G111" s="241">
        <v>499538546</v>
      </c>
      <c r="H111" s="241">
        <v>499538546</v>
      </c>
      <c r="I111" s="236"/>
      <c r="J111" s="240">
        <v>499538546</v>
      </c>
    </row>
    <row r="112" spans="2:10" ht="36">
      <c r="B112" s="669"/>
      <c r="C112" s="256" t="s">
        <v>570</v>
      </c>
      <c r="D112" s="236"/>
      <c r="E112" s="236"/>
      <c r="F112" s="236"/>
      <c r="G112" s="236"/>
      <c r="H112" s="236"/>
      <c r="I112" s="236"/>
      <c r="J112" s="235"/>
    </row>
    <row r="113" spans="2:10">
      <c r="B113" s="670"/>
      <c r="C113" s="256" t="s">
        <v>571</v>
      </c>
      <c r="D113" s="236"/>
      <c r="E113" s="236"/>
      <c r="F113" s="241">
        <v>54539376</v>
      </c>
      <c r="G113" s="236"/>
      <c r="H113" s="241">
        <v>54539376</v>
      </c>
      <c r="I113" s="236"/>
      <c r="J113" s="240">
        <v>54539376</v>
      </c>
    </row>
    <row r="114" spans="2:10" ht="24">
      <c r="B114" s="245" t="s">
        <v>572</v>
      </c>
      <c r="C114" s="256" t="s">
        <v>573</v>
      </c>
      <c r="D114" s="236"/>
      <c r="E114" s="236"/>
      <c r="F114" s="236"/>
      <c r="G114" s="241">
        <v>-13499369000</v>
      </c>
      <c r="H114" s="241">
        <v>-13499369000</v>
      </c>
      <c r="I114" s="236"/>
      <c r="J114" s="240">
        <v>-13499369000</v>
      </c>
    </row>
    <row r="115" spans="2:10" ht="27" customHeight="1">
      <c r="B115" s="650" t="s">
        <v>576</v>
      </c>
      <c r="C115" s="651"/>
      <c r="D115" s="241">
        <v>8132150000</v>
      </c>
      <c r="E115" s="241">
        <v>76343170500</v>
      </c>
      <c r="F115" s="241">
        <v>-433012471</v>
      </c>
      <c r="G115" s="241">
        <v>388164487465</v>
      </c>
      <c r="H115" s="241">
        <v>472206795494</v>
      </c>
      <c r="I115" s="236"/>
      <c r="J115" s="240">
        <v>472206795494</v>
      </c>
    </row>
    <row r="116" spans="2:10" ht="27" customHeight="1">
      <c r="B116" s="650" t="s">
        <v>577</v>
      </c>
      <c r="C116" s="651"/>
      <c r="D116" s="241">
        <v>8132150000</v>
      </c>
      <c r="E116" s="241">
        <v>76343170500</v>
      </c>
      <c r="F116" s="241">
        <v>-433012471</v>
      </c>
      <c r="G116" s="241">
        <v>388164487465</v>
      </c>
      <c r="H116" s="241">
        <v>472206795494</v>
      </c>
      <c r="I116" s="236"/>
      <c r="J116" s="240">
        <v>472206795494</v>
      </c>
    </row>
    <row r="117" spans="2:10" ht="27" customHeight="1">
      <c r="B117" s="650" t="s">
        <v>565</v>
      </c>
      <c r="C117" s="651"/>
      <c r="D117" s="236"/>
      <c r="E117" s="236"/>
      <c r="F117" s="236"/>
      <c r="G117" s="236"/>
      <c r="H117" s="236"/>
      <c r="I117" s="236"/>
      <c r="J117" s="235"/>
    </row>
    <row r="118" spans="2:10" ht="27" customHeight="1">
      <c r="B118" s="650" t="s">
        <v>566</v>
      </c>
      <c r="C118" s="651"/>
      <c r="D118" s="236"/>
      <c r="E118" s="236"/>
      <c r="F118" s="236"/>
      <c r="G118" s="236"/>
      <c r="H118" s="236"/>
      <c r="I118" s="236"/>
      <c r="J118" s="235"/>
    </row>
    <row r="119" spans="2:10" ht="27" customHeight="1">
      <c r="B119" s="650" t="s">
        <v>567</v>
      </c>
      <c r="C119" s="651"/>
      <c r="D119" s="236"/>
      <c r="E119" s="236"/>
      <c r="F119" s="236"/>
      <c r="G119" s="236"/>
      <c r="H119" s="236"/>
      <c r="I119" s="236"/>
      <c r="J119" s="235"/>
    </row>
    <row r="120" spans="2:10">
      <c r="B120" s="668" t="s">
        <v>262</v>
      </c>
      <c r="C120" s="256" t="s">
        <v>568</v>
      </c>
      <c r="D120" s="236"/>
      <c r="E120" s="236"/>
      <c r="F120" s="236"/>
      <c r="G120" s="241">
        <v>72528910564</v>
      </c>
      <c r="H120" s="241">
        <v>72528910564</v>
      </c>
      <c r="I120" s="236"/>
      <c r="J120" s="240">
        <v>72528910564</v>
      </c>
    </row>
    <row r="121" spans="2:10" ht="24">
      <c r="B121" s="669"/>
      <c r="C121" s="256" t="s">
        <v>569</v>
      </c>
      <c r="D121" s="236"/>
      <c r="E121" s="236"/>
      <c r="F121" s="236"/>
      <c r="G121" s="241">
        <v>1069878920</v>
      </c>
      <c r="H121" s="241">
        <v>1069878920</v>
      </c>
      <c r="I121" s="236"/>
      <c r="J121" s="240">
        <v>1069878920</v>
      </c>
    </row>
    <row r="122" spans="2:10" ht="36">
      <c r="B122" s="669"/>
      <c r="C122" s="256" t="s">
        <v>570</v>
      </c>
      <c r="D122" s="236"/>
      <c r="E122" s="236"/>
      <c r="F122" s="236"/>
      <c r="G122" s="236"/>
      <c r="H122" s="236"/>
      <c r="I122" s="236"/>
      <c r="J122" s="235"/>
    </row>
    <row r="123" spans="2:10">
      <c r="B123" s="670"/>
      <c r="C123" s="256" t="s">
        <v>571</v>
      </c>
      <c r="D123" s="236"/>
      <c r="E123" s="236"/>
      <c r="F123" s="241">
        <v>-21711685</v>
      </c>
      <c r="G123" s="236"/>
      <c r="H123" s="241">
        <v>-21711685</v>
      </c>
      <c r="I123" s="236"/>
      <c r="J123" s="240">
        <v>-21711685</v>
      </c>
    </row>
    <row r="124" spans="2:10" ht="24">
      <c r="B124" s="245" t="s">
        <v>572</v>
      </c>
      <c r="C124" s="256" t="s">
        <v>573</v>
      </c>
      <c r="D124" s="236"/>
      <c r="E124" s="236"/>
      <c r="F124" s="236"/>
      <c r="G124" s="241">
        <v>-13499369000</v>
      </c>
      <c r="H124" s="241">
        <v>-13499369000</v>
      </c>
      <c r="I124" s="236"/>
      <c r="J124" s="240">
        <v>-13499369000</v>
      </c>
    </row>
    <row r="125" spans="2:10" ht="27" customHeight="1">
      <c r="B125" s="674" t="s">
        <v>578</v>
      </c>
      <c r="C125" s="675"/>
      <c r="D125" s="254">
        <v>8132150000</v>
      </c>
      <c r="E125" s="254">
        <v>76343170500</v>
      </c>
      <c r="F125" s="254">
        <v>-454724156</v>
      </c>
      <c r="G125" s="254">
        <v>448263907949</v>
      </c>
      <c r="H125" s="254">
        <v>532284504293</v>
      </c>
      <c r="I125" s="257"/>
      <c r="J125" s="253">
        <v>532284504293</v>
      </c>
    </row>
    <row r="126" spans="2:10">
      <c r="B126" s="250"/>
    </row>
    <row r="127" spans="2:10">
      <c r="B127" s="250"/>
    </row>
    <row r="128" spans="2:10">
      <c r="B128" s="226" t="s">
        <v>288</v>
      </c>
    </row>
    <row r="129" spans="2:6" ht="24">
      <c r="B129" s="227" t="s">
        <v>537</v>
      </c>
      <c r="C129" s="227" t="s">
        <v>539</v>
      </c>
      <c r="D129" s="227" t="s">
        <v>538</v>
      </c>
    </row>
    <row r="131" spans="2:6">
      <c r="B131" s="229"/>
      <c r="C131" s="230" t="s">
        <v>522</v>
      </c>
      <c r="D131" s="231" t="s">
        <v>523</v>
      </c>
      <c r="E131" s="231" t="s">
        <v>524</v>
      </c>
      <c r="F131" s="232" t="s">
        <v>233</v>
      </c>
    </row>
    <row r="132" spans="2:6">
      <c r="B132" s="234" t="s">
        <v>267</v>
      </c>
      <c r="C132" s="237">
        <v>27373427451</v>
      </c>
      <c r="D132" s="238">
        <v>20694847797</v>
      </c>
      <c r="E132" s="238">
        <v>82955981196</v>
      </c>
    </row>
    <row r="133" spans="2:6">
      <c r="B133" s="239" t="s">
        <v>579</v>
      </c>
      <c r="C133" s="240">
        <v>20668228801</v>
      </c>
      <c r="D133" s="241">
        <v>36682081187</v>
      </c>
      <c r="E133" s="241">
        <v>85702950983</v>
      </c>
    </row>
    <row r="134" spans="2:6">
      <c r="B134" s="239" t="s">
        <v>580</v>
      </c>
      <c r="C134" s="240">
        <v>48960453314</v>
      </c>
      <c r="D134" s="241">
        <v>38538518233</v>
      </c>
      <c r="E134" s="241">
        <v>72528910564</v>
      </c>
    </row>
    <row r="135" spans="2:6">
      <c r="B135" s="239" t="s">
        <v>581</v>
      </c>
      <c r="C135" s="240">
        <v>21454158897</v>
      </c>
      <c r="D135" s="241">
        <v>31329609333</v>
      </c>
      <c r="E135" s="241">
        <v>49986116015</v>
      </c>
    </row>
    <row r="136" spans="2:6" ht="24">
      <c r="B136" s="239" t="s">
        <v>582</v>
      </c>
      <c r="C136" s="240">
        <v>-49746383410</v>
      </c>
      <c r="D136" s="241">
        <v>-33186046379</v>
      </c>
      <c r="E136" s="241">
        <v>-36812075596</v>
      </c>
    </row>
    <row r="137" spans="2:6">
      <c r="B137" s="239" t="s">
        <v>583</v>
      </c>
      <c r="C137" s="240">
        <v>4247053641</v>
      </c>
      <c r="D137" s="241">
        <v>3386621936</v>
      </c>
      <c r="E137" s="241">
        <v>3018502520</v>
      </c>
    </row>
    <row r="138" spans="2:6">
      <c r="B138" s="239" t="s">
        <v>584</v>
      </c>
      <c r="C138" s="235">
        <v>0</v>
      </c>
      <c r="D138" s="241">
        <v>-251687433</v>
      </c>
      <c r="E138" s="241">
        <v>-216065535</v>
      </c>
    </row>
    <row r="139" spans="2:6">
      <c r="B139" s="239" t="s">
        <v>585</v>
      </c>
      <c r="C139" s="240">
        <v>2458145009</v>
      </c>
      <c r="D139" s="241">
        <v>-19122167893</v>
      </c>
      <c r="E139" s="241">
        <v>-5549406772</v>
      </c>
    </row>
    <row r="140" spans="2:6">
      <c r="B140" s="234" t="s">
        <v>586</v>
      </c>
      <c r="C140" s="237">
        <v>131802361522</v>
      </c>
      <c r="D140" s="238">
        <v>-117201380408</v>
      </c>
      <c r="E140" s="238">
        <v>-75441378163</v>
      </c>
    </row>
    <row r="141" spans="2:6">
      <c r="B141" s="239" t="s">
        <v>587</v>
      </c>
      <c r="C141" s="240">
        <v>-185000000000</v>
      </c>
      <c r="D141" s="241">
        <v>-170000000000</v>
      </c>
      <c r="E141" s="241">
        <v>-250865913505</v>
      </c>
    </row>
    <row r="142" spans="2:6">
      <c r="B142" s="239" t="s">
        <v>588</v>
      </c>
      <c r="C142" s="240">
        <v>385000000000</v>
      </c>
      <c r="D142" s="241">
        <v>70000000000</v>
      </c>
      <c r="E142" s="241">
        <v>200000000000</v>
      </c>
    </row>
    <row r="143" spans="2:6">
      <c r="B143" s="239" t="s">
        <v>589</v>
      </c>
      <c r="C143" s="240">
        <v>-4350311979</v>
      </c>
      <c r="D143" s="241">
        <v>-2751374404</v>
      </c>
      <c r="E143" s="241">
        <v>-5907800500</v>
      </c>
    </row>
    <row r="144" spans="2:6">
      <c r="B144" s="239" t="s">
        <v>590</v>
      </c>
      <c r="C144" s="240">
        <v>2331997856</v>
      </c>
      <c r="D144" s="241">
        <v>2410805819</v>
      </c>
      <c r="E144" s="241">
        <v>2549772938</v>
      </c>
    </row>
    <row r="145" spans="2:5">
      <c r="B145" s="239" t="s">
        <v>591</v>
      </c>
      <c r="C145" s="240">
        <v>-583144600</v>
      </c>
      <c r="D145" s="241">
        <v>-744023205</v>
      </c>
      <c r="E145" s="241">
        <v>-577903883</v>
      </c>
    </row>
    <row r="146" spans="2:5">
      <c r="B146" s="239" t="s">
        <v>592</v>
      </c>
      <c r="C146" s="235">
        <v>0</v>
      </c>
      <c r="D146" s="236">
        <v>0</v>
      </c>
      <c r="E146" s="241">
        <v>20000000</v>
      </c>
    </row>
    <row r="147" spans="2:5">
      <c r="B147" s="239" t="s">
        <v>593</v>
      </c>
      <c r="C147" s="240">
        <v>-15000000</v>
      </c>
      <c r="D147" s="236">
        <v>0</v>
      </c>
      <c r="E147" s="236">
        <v>0</v>
      </c>
    </row>
    <row r="148" spans="2:5">
      <c r="B148" s="239" t="s">
        <v>594</v>
      </c>
      <c r="C148" s="240">
        <v>-12378788209</v>
      </c>
      <c r="D148" s="241">
        <v>-10402438679</v>
      </c>
      <c r="E148" s="241">
        <v>-17272943553</v>
      </c>
    </row>
    <row r="149" spans="2:5">
      <c r="B149" s="239" t="s">
        <v>595</v>
      </c>
      <c r="C149" s="240">
        <v>-4933559421</v>
      </c>
      <c r="D149" s="241">
        <v>-6421916939</v>
      </c>
      <c r="E149" s="241">
        <v>-3683737075</v>
      </c>
    </row>
    <row r="150" spans="2:5">
      <c r="B150" s="239" t="s">
        <v>596</v>
      </c>
      <c r="C150" s="240">
        <v>950703900</v>
      </c>
      <c r="D150" s="241">
        <v>92567000</v>
      </c>
      <c r="E150" s="241">
        <v>10747415</v>
      </c>
    </row>
    <row r="151" spans="2:5">
      <c r="B151" s="239" t="s">
        <v>597</v>
      </c>
      <c r="C151" s="240">
        <v>231545455</v>
      </c>
      <c r="D151" s="236">
        <v>0</v>
      </c>
      <c r="E151" s="241">
        <v>286400000</v>
      </c>
    </row>
    <row r="152" spans="2:5" ht="24">
      <c r="B152" s="239" t="s">
        <v>598</v>
      </c>
      <c r="C152" s="240">
        <v>1089000000</v>
      </c>
      <c r="D152" s="241">
        <v>615000000</v>
      </c>
      <c r="E152" s="236">
        <v>0</v>
      </c>
    </row>
    <row r="153" spans="2:5" ht="24">
      <c r="B153" s="239" t="s">
        <v>599</v>
      </c>
      <c r="C153" s="240">
        <v>97615131</v>
      </c>
      <c r="D153" s="236">
        <v>0</v>
      </c>
      <c r="E153" s="236">
        <v>0</v>
      </c>
    </row>
    <row r="154" spans="2:5">
      <c r="B154" s="239" t="s">
        <v>600</v>
      </c>
      <c r="C154" s="240">
        <v>-4410000000</v>
      </c>
      <c r="D154" s="236">
        <v>0</v>
      </c>
      <c r="E154" s="236">
        <v>0</v>
      </c>
    </row>
    <row r="155" spans="2:5">
      <c r="B155" s="239" t="s">
        <v>601</v>
      </c>
      <c r="C155" s="240">
        <v>-46129996611</v>
      </c>
      <c r="D155" s="236">
        <v>0</v>
      </c>
      <c r="E155" s="236">
        <v>0</v>
      </c>
    </row>
    <row r="156" spans="2:5">
      <c r="B156" s="239" t="s">
        <v>602</v>
      </c>
      <c r="C156" s="240">
        <v>-97700000</v>
      </c>
      <c r="D156" s="236">
        <v>0</v>
      </c>
      <c r="E156" s="236">
        <v>0</v>
      </c>
    </row>
    <row r="157" spans="2:5">
      <c r="B157" s="234" t="s">
        <v>603</v>
      </c>
      <c r="C157" s="237">
        <v>-11385010000</v>
      </c>
      <c r="D157" s="238">
        <v>-16267098811</v>
      </c>
      <c r="E157" s="238">
        <v>-16610251300</v>
      </c>
    </row>
    <row r="158" spans="2:5">
      <c r="B158" s="239" t="s">
        <v>604</v>
      </c>
      <c r="C158" s="240">
        <v>-11385010000</v>
      </c>
      <c r="D158" s="241">
        <v>-13499369000</v>
      </c>
      <c r="E158" s="241">
        <v>-13499369000</v>
      </c>
    </row>
    <row r="159" spans="2:5">
      <c r="B159" s="239" t="s">
        <v>605</v>
      </c>
      <c r="C159" s="235">
        <v>0</v>
      </c>
      <c r="D159" s="241">
        <v>-2767729811</v>
      </c>
      <c r="E159" s="241">
        <v>-3110882300</v>
      </c>
    </row>
    <row r="160" spans="2:5" ht="24">
      <c r="B160" s="239" t="s">
        <v>606</v>
      </c>
      <c r="C160" s="240">
        <v>147790778973</v>
      </c>
      <c r="D160" s="241">
        <v>-112773631422</v>
      </c>
      <c r="E160" s="241">
        <v>-9095648267</v>
      </c>
    </row>
    <row r="161" spans="2:12">
      <c r="B161" s="239" t="s">
        <v>607</v>
      </c>
      <c r="C161" s="240">
        <v>74727328394</v>
      </c>
      <c r="D161" s="241">
        <v>222527311948</v>
      </c>
      <c r="E161" s="241">
        <v>109686194681</v>
      </c>
    </row>
    <row r="162" spans="2:12" ht="24">
      <c r="B162" s="239" t="s">
        <v>608</v>
      </c>
      <c r="C162" s="240">
        <v>9204581</v>
      </c>
      <c r="D162" s="241">
        <v>-67485845</v>
      </c>
      <c r="E162" s="241">
        <v>-23279171</v>
      </c>
    </row>
    <row r="163" spans="2:12">
      <c r="B163" s="258" t="s">
        <v>609</v>
      </c>
      <c r="C163" s="253">
        <v>222527311948</v>
      </c>
      <c r="D163" s="254">
        <v>109686194681</v>
      </c>
      <c r="G163" s="254">
        <v>100567267243</v>
      </c>
    </row>
    <row r="164" spans="2:12" ht="36">
      <c r="B164" s="259" t="s">
        <v>610</v>
      </c>
    </row>
    <row r="170" spans="2:12">
      <c r="B170" s="259" t="s">
        <v>611</v>
      </c>
    </row>
    <row r="171" spans="2:12">
      <c r="B171" s="260"/>
    </row>
    <row r="172" spans="2:12" ht="24">
      <c r="B172" s="259" t="s">
        <v>612</v>
      </c>
      <c r="K172" s="222" t="s">
        <v>613</v>
      </c>
      <c r="L172" s="243">
        <f>I203</f>
        <v>-5866799561</v>
      </c>
    </row>
    <row r="173" spans="2:12">
      <c r="B173" s="260"/>
      <c r="K173" s="222" t="s">
        <v>215</v>
      </c>
      <c r="L173" s="243">
        <f>I264</f>
        <v>-6630563801</v>
      </c>
    </row>
    <row r="174" spans="2:12">
      <c r="B174" s="259" t="s">
        <v>614</v>
      </c>
      <c r="L174" s="243">
        <f>SUM(L172:L173)</f>
        <v>-12497363362</v>
      </c>
    </row>
    <row r="175" spans="2:12">
      <c r="B175" s="671" t="s">
        <v>12</v>
      </c>
      <c r="C175" s="672"/>
      <c r="D175" s="672"/>
      <c r="E175" s="672"/>
      <c r="F175" s="672"/>
      <c r="G175" s="672"/>
      <c r="H175" s="672"/>
      <c r="I175" s="673"/>
    </row>
    <row r="176" spans="2:12">
      <c r="B176" s="261" t="s">
        <v>219</v>
      </c>
      <c r="C176" s="255" t="s">
        <v>221</v>
      </c>
      <c r="D176" s="255" t="s">
        <v>222</v>
      </c>
      <c r="E176" s="255" t="s">
        <v>223</v>
      </c>
      <c r="F176" s="255" t="s">
        <v>224</v>
      </c>
      <c r="G176" s="255" t="s">
        <v>615</v>
      </c>
      <c r="H176" s="255" t="s">
        <v>616</v>
      </c>
      <c r="I176" s="262" t="s">
        <v>226</v>
      </c>
    </row>
    <row r="177" spans="2:9">
      <c r="B177" s="245" t="s">
        <v>617</v>
      </c>
      <c r="C177" s="241">
        <v>5015382334</v>
      </c>
      <c r="D177" s="241">
        <v>4847249181</v>
      </c>
      <c r="E177" s="241">
        <v>188300000</v>
      </c>
      <c r="F177" s="241">
        <v>23905890867</v>
      </c>
      <c r="G177" s="241">
        <v>15682919553</v>
      </c>
      <c r="H177" s="241">
        <v>16576118246</v>
      </c>
      <c r="I177" s="240">
        <v>66215860181</v>
      </c>
    </row>
    <row r="178" spans="2:9">
      <c r="B178" s="245" t="s">
        <v>618</v>
      </c>
      <c r="C178" s="236" t="s">
        <v>2</v>
      </c>
      <c r="D178" s="241">
        <v>-2451894452</v>
      </c>
      <c r="E178" s="241">
        <v>-11768760</v>
      </c>
      <c r="F178" s="241">
        <v>-15921112331</v>
      </c>
      <c r="G178" s="241">
        <v>-10835377095</v>
      </c>
      <c r="H178" s="241">
        <v>-3005808205</v>
      </c>
      <c r="I178" s="240">
        <v>-32225960843</v>
      </c>
    </row>
    <row r="179" spans="2:9">
      <c r="B179" s="245" t="s">
        <v>619</v>
      </c>
      <c r="C179" s="236" t="s">
        <v>2</v>
      </c>
      <c r="D179" s="236" t="s">
        <v>2</v>
      </c>
      <c r="E179" s="236" t="s">
        <v>2</v>
      </c>
      <c r="F179" s="241">
        <v>-564056013</v>
      </c>
      <c r="G179" s="236" t="s">
        <v>2</v>
      </c>
      <c r="H179" s="236" t="s">
        <v>2</v>
      </c>
      <c r="I179" s="240">
        <v>-564056013</v>
      </c>
    </row>
    <row r="180" spans="2:9">
      <c r="B180" s="245" t="s">
        <v>620</v>
      </c>
      <c r="C180" s="236" t="s">
        <v>2</v>
      </c>
      <c r="D180" s="236" t="s">
        <v>2</v>
      </c>
      <c r="E180" s="236" t="s">
        <v>2</v>
      </c>
      <c r="F180" s="241">
        <v>-935118</v>
      </c>
      <c r="G180" s="241">
        <v>-9723663</v>
      </c>
      <c r="H180" s="241">
        <v>-255000000</v>
      </c>
      <c r="I180" s="240">
        <v>-265658781</v>
      </c>
    </row>
    <row r="181" spans="2:9">
      <c r="B181" s="252" t="s">
        <v>621</v>
      </c>
      <c r="C181" s="254">
        <v>5015382334</v>
      </c>
      <c r="D181" s="254">
        <v>2395354729</v>
      </c>
      <c r="E181" s="254">
        <v>176531240</v>
      </c>
      <c r="F181" s="254">
        <v>7419787405</v>
      </c>
      <c r="G181" s="254">
        <v>4837818795</v>
      </c>
      <c r="H181" s="254">
        <v>13315310041</v>
      </c>
      <c r="I181" s="253">
        <v>33160184544</v>
      </c>
    </row>
    <row r="182" spans="2:9" ht="36">
      <c r="B182" s="259" t="s">
        <v>622</v>
      </c>
    </row>
    <row r="183" spans="2:9">
      <c r="B183" s="260"/>
    </row>
    <row r="184" spans="2:9">
      <c r="B184" s="259" t="s">
        <v>623</v>
      </c>
    </row>
    <row r="185" spans="2:9">
      <c r="B185" s="671" t="s">
        <v>12</v>
      </c>
      <c r="C185" s="672"/>
      <c r="D185" s="672"/>
      <c r="E185" s="672"/>
      <c r="F185" s="672"/>
      <c r="G185" s="672"/>
      <c r="H185" s="672"/>
      <c r="I185" s="673"/>
    </row>
    <row r="186" spans="2:9">
      <c r="B186" s="261" t="s">
        <v>219</v>
      </c>
      <c r="C186" s="255" t="s">
        <v>221</v>
      </c>
      <c r="D186" s="255" t="s">
        <v>222</v>
      </c>
      <c r="E186" s="255" t="s">
        <v>223</v>
      </c>
      <c r="F186" s="255" t="s">
        <v>224</v>
      </c>
      <c r="G186" s="255" t="s">
        <v>615</v>
      </c>
      <c r="H186" s="255" t="s">
        <v>616</v>
      </c>
      <c r="I186" s="262" t="s">
        <v>226</v>
      </c>
    </row>
    <row r="187" spans="2:9">
      <c r="B187" s="245" t="s">
        <v>617</v>
      </c>
      <c r="C187" s="241">
        <v>5015382334</v>
      </c>
      <c r="D187" s="241">
        <v>4847249181</v>
      </c>
      <c r="E187" s="241">
        <v>188300000</v>
      </c>
      <c r="F187" s="241">
        <v>21113745225</v>
      </c>
      <c r="G187" s="241">
        <v>13829895918</v>
      </c>
      <c r="H187" s="241">
        <v>4689004675</v>
      </c>
      <c r="I187" s="240">
        <v>49683577333</v>
      </c>
    </row>
    <row r="188" spans="2:9">
      <c r="B188" s="245" t="s">
        <v>618</v>
      </c>
      <c r="C188" s="236" t="s">
        <v>2</v>
      </c>
      <c r="D188" s="241">
        <v>-2209531982</v>
      </c>
      <c r="E188" s="241">
        <v>-7061256</v>
      </c>
      <c r="F188" s="241">
        <v>-13636508568</v>
      </c>
      <c r="G188" s="241">
        <v>-8997405952</v>
      </c>
      <c r="H188" s="241">
        <v>-2400074478</v>
      </c>
      <c r="I188" s="240">
        <v>-27250582236</v>
      </c>
    </row>
    <row r="189" spans="2:9">
      <c r="B189" s="245" t="s">
        <v>619</v>
      </c>
      <c r="C189" s="236" t="s">
        <v>2</v>
      </c>
      <c r="D189" s="236" t="s">
        <v>2</v>
      </c>
      <c r="E189" s="236" t="s">
        <v>2</v>
      </c>
      <c r="F189" s="241">
        <v>-564056013</v>
      </c>
      <c r="G189" s="236" t="s">
        <v>2</v>
      </c>
      <c r="H189" s="236" t="s">
        <v>2</v>
      </c>
      <c r="I189" s="240">
        <v>-564056013</v>
      </c>
    </row>
    <row r="190" spans="2:9">
      <c r="B190" s="245" t="s">
        <v>620</v>
      </c>
      <c r="C190" s="236" t="s">
        <v>2</v>
      </c>
      <c r="D190" s="236" t="s">
        <v>2</v>
      </c>
      <c r="E190" s="236" t="s">
        <v>2</v>
      </c>
      <c r="F190" s="241">
        <v>-3551429</v>
      </c>
      <c r="G190" s="241">
        <v>-13093458</v>
      </c>
      <c r="H190" s="236" t="s">
        <v>2</v>
      </c>
      <c r="I190" s="240">
        <v>-16644887</v>
      </c>
    </row>
    <row r="191" spans="2:9">
      <c r="B191" s="252" t="s">
        <v>621</v>
      </c>
      <c r="C191" s="254">
        <v>5015382334</v>
      </c>
      <c r="D191" s="254">
        <v>2637717199</v>
      </c>
      <c r="E191" s="254">
        <v>181238744</v>
      </c>
      <c r="F191" s="254">
        <v>6909629215</v>
      </c>
      <c r="G191" s="254">
        <v>4819396508</v>
      </c>
      <c r="H191" s="254">
        <v>2288930197</v>
      </c>
      <c r="I191" s="253">
        <v>21852294197</v>
      </c>
    </row>
    <row r="192" spans="2:9" ht="36">
      <c r="B192" s="259" t="s">
        <v>622</v>
      </c>
    </row>
    <row r="193" spans="2:9" ht="36">
      <c r="B193" s="259" t="s">
        <v>624</v>
      </c>
    </row>
    <row r="194" spans="2:9">
      <c r="B194" s="260"/>
    </row>
    <row r="195" spans="2:9">
      <c r="B195" s="259" t="s">
        <v>625</v>
      </c>
    </row>
    <row r="196" spans="2:9">
      <c r="B196" s="671" t="s">
        <v>12</v>
      </c>
      <c r="C196" s="672"/>
      <c r="D196" s="672"/>
      <c r="E196" s="672"/>
      <c r="F196" s="672"/>
      <c r="G196" s="672"/>
      <c r="H196" s="672"/>
      <c r="I196" s="673"/>
    </row>
    <row r="197" spans="2:9">
      <c r="B197" s="261" t="s">
        <v>219</v>
      </c>
      <c r="C197" s="255" t="s">
        <v>221</v>
      </c>
      <c r="D197" s="255" t="s">
        <v>222</v>
      </c>
      <c r="E197" s="255" t="s">
        <v>223</v>
      </c>
      <c r="F197" s="255" t="s">
        <v>224</v>
      </c>
      <c r="G197" s="255" t="s">
        <v>615</v>
      </c>
      <c r="H197" s="255" t="s">
        <v>616</v>
      </c>
      <c r="I197" s="262" t="s">
        <v>226</v>
      </c>
    </row>
    <row r="198" spans="2:9">
      <c r="B198" s="263" t="s">
        <v>626</v>
      </c>
      <c r="C198" s="241">
        <v>5015382334</v>
      </c>
      <c r="D198" s="241">
        <v>2637717199</v>
      </c>
      <c r="E198" s="241">
        <v>181238744</v>
      </c>
      <c r="F198" s="241">
        <v>6909629215</v>
      </c>
      <c r="G198" s="241">
        <v>4819396508</v>
      </c>
      <c r="H198" s="241">
        <v>2288930197</v>
      </c>
      <c r="I198" s="240">
        <v>21852294197</v>
      </c>
    </row>
    <row r="199" spans="2:9">
      <c r="B199" s="263" t="s">
        <v>627</v>
      </c>
      <c r="C199" s="236" t="s">
        <v>2</v>
      </c>
      <c r="D199" s="236" t="s">
        <v>2</v>
      </c>
      <c r="E199" s="236" t="s">
        <v>2</v>
      </c>
      <c r="F199" s="241">
        <v>2166792403</v>
      </c>
      <c r="G199" s="241">
        <v>2272020072</v>
      </c>
      <c r="H199" s="241">
        <v>13145083912</v>
      </c>
      <c r="I199" s="240">
        <v>17583896387</v>
      </c>
    </row>
    <row r="200" spans="2:9">
      <c r="B200" s="263" t="s">
        <v>628</v>
      </c>
      <c r="C200" s="236" t="s">
        <v>2</v>
      </c>
      <c r="D200" s="236" t="s">
        <v>2</v>
      </c>
      <c r="E200" s="236" t="s">
        <v>2</v>
      </c>
      <c r="F200" s="241">
        <v>-31738</v>
      </c>
      <c r="G200" s="241">
        <v>-3497340</v>
      </c>
      <c r="H200" s="236" t="s">
        <v>2</v>
      </c>
      <c r="I200" s="240">
        <v>-3529078</v>
      </c>
    </row>
    <row r="201" spans="2:9">
      <c r="B201" s="263" t="s">
        <v>629</v>
      </c>
      <c r="C201" s="236" t="s">
        <v>2</v>
      </c>
      <c r="D201" s="236" t="s">
        <v>2</v>
      </c>
      <c r="E201" s="236" t="s">
        <v>2</v>
      </c>
      <c r="F201" s="241">
        <v>975605167</v>
      </c>
      <c r="G201" s="236" t="s">
        <v>2</v>
      </c>
      <c r="H201" s="241">
        <v>-975605167</v>
      </c>
      <c r="I201" s="235" t="s">
        <v>2</v>
      </c>
    </row>
    <row r="202" spans="2:9">
      <c r="B202" s="263" t="s">
        <v>630</v>
      </c>
      <c r="C202" s="236" t="s">
        <v>2</v>
      </c>
      <c r="D202" s="236" t="s">
        <v>2</v>
      </c>
      <c r="E202" s="236" t="s">
        <v>2</v>
      </c>
      <c r="F202" s="236" t="s">
        <v>2</v>
      </c>
      <c r="G202" s="236" t="s">
        <v>2</v>
      </c>
      <c r="H202" s="241">
        <v>-410559310</v>
      </c>
      <c r="I202" s="240">
        <v>-410559310</v>
      </c>
    </row>
    <row r="203" spans="2:9">
      <c r="B203" s="263" t="s">
        <v>631</v>
      </c>
      <c r="C203" s="236" t="s">
        <v>2</v>
      </c>
      <c r="D203" s="241">
        <v>-242362470</v>
      </c>
      <c r="E203" s="241">
        <v>-4707504</v>
      </c>
      <c r="F203" s="241">
        <v>-2638519820</v>
      </c>
      <c r="G203" s="241">
        <v>-2248670176</v>
      </c>
      <c r="H203" s="241">
        <v>-732539591</v>
      </c>
      <c r="I203" s="240">
        <v>-5866799561</v>
      </c>
    </row>
    <row r="204" spans="2:9">
      <c r="B204" s="263" t="s">
        <v>632</v>
      </c>
      <c r="C204" s="236" t="s">
        <v>2</v>
      </c>
      <c r="D204" s="236" t="s">
        <v>2</v>
      </c>
      <c r="E204" s="236" t="s">
        <v>2</v>
      </c>
      <c r="F204" s="241">
        <v>6312178</v>
      </c>
      <c r="G204" s="241">
        <v>-1430269</v>
      </c>
      <c r="H204" s="236" t="s">
        <v>2</v>
      </c>
      <c r="I204" s="240">
        <v>4881909</v>
      </c>
    </row>
    <row r="205" spans="2:9">
      <c r="B205" s="264" t="s">
        <v>633</v>
      </c>
      <c r="C205" s="254">
        <v>5015382334</v>
      </c>
      <c r="D205" s="254">
        <v>2395354729</v>
      </c>
      <c r="E205" s="254">
        <v>176531240</v>
      </c>
      <c r="F205" s="254">
        <v>7419787405</v>
      </c>
      <c r="G205" s="254">
        <v>4837818795</v>
      </c>
      <c r="H205" s="254">
        <v>13315310041</v>
      </c>
      <c r="I205" s="253">
        <v>33160184544</v>
      </c>
    </row>
    <row r="206" spans="2:9" ht="36">
      <c r="B206" s="259" t="s">
        <v>634</v>
      </c>
    </row>
    <row r="207" spans="2:9">
      <c r="B207" s="260"/>
    </row>
    <row r="208" spans="2:9">
      <c r="B208" s="259" t="s">
        <v>635</v>
      </c>
    </row>
    <row r="209" spans="2:9">
      <c r="B209" s="671" t="s">
        <v>12</v>
      </c>
      <c r="C209" s="672"/>
      <c r="D209" s="672"/>
      <c r="E209" s="672"/>
      <c r="F209" s="672"/>
      <c r="G209" s="672"/>
      <c r="H209" s="672"/>
      <c r="I209" s="673"/>
    </row>
    <row r="210" spans="2:9">
      <c r="B210" s="261" t="s">
        <v>219</v>
      </c>
      <c r="C210" s="255" t="s">
        <v>221</v>
      </c>
      <c r="D210" s="255" t="s">
        <v>222</v>
      </c>
      <c r="E210" s="255" t="s">
        <v>223</v>
      </c>
      <c r="F210" s="255" t="s">
        <v>636</v>
      </c>
      <c r="G210" s="255" t="s">
        <v>615</v>
      </c>
      <c r="H210" s="255" t="s">
        <v>637</v>
      </c>
      <c r="I210" s="262" t="s">
        <v>226</v>
      </c>
    </row>
    <row r="211" spans="2:9">
      <c r="B211" s="263" t="s">
        <v>638</v>
      </c>
      <c r="C211" s="241">
        <v>5001607594</v>
      </c>
      <c r="D211" s="241">
        <v>2672756191</v>
      </c>
      <c r="E211" s="241">
        <v>185946248</v>
      </c>
      <c r="F211" s="241">
        <v>8228258995</v>
      </c>
      <c r="G211" s="241">
        <v>4301727486</v>
      </c>
      <c r="H211" s="241">
        <v>2562306158</v>
      </c>
      <c r="I211" s="240">
        <v>22952602672</v>
      </c>
    </row>
    <row r="212" spans="2:9">
      <c r="B212" s="263" t="s">
        <v>627</v>
      </c>
      <c r="C212" s="236" t="s">
        <v>2</v>
      </c>
      <c r="D212" s="236" t="s">
        <v>2</v>
      </c>
      <c r="E212" s="236" t="s">
        <v>2</v>
      </c>
      <c r="F212" s="241">
        <v>7725683543</v>
      </c>
      <c r="G212" s="241">
        <v>2610235536</v>
      </c>
      <c r="H212" s="241">
        <v>364129865</v>
      </c>
      <c r="I212" s="240">
        <v>10700048944</v>
      </c>
    </row>
    <row r="213" spans="2:9">
      <c r="B213" s="263" t="s">
        <v>628</v>
      </c>
      <c r="C213" s="236" t="s">
        <v>2</v>
      </c>
      <c r="D213" s="236" t="s">
        <v>2</v>
      </c>
      <c r="E213" s="236" t="s">
        <v>2</v>
      </c>
      <c r="F213" s="241">
        <v>-6593294800</v>
      </c>
      <c r="G213" s="241">
        <v>-2798610</v>
      </c>
      <c r="H213" s="236" t="s">
        <v>2</v>
      </c>
      <c r="I213" s="240">
        <v>-6596093410</v>
      </c>
    </row>
    <row r="214" spans="2:9">
      <c r="B214" s="263" t="s">
        <v>631</v>
      </c>
      <c r="C214" s="236" t="s">
        <v>2</v>
      </c>
      <c r="D214" s="241">
        <v>-355911542</v>
      </c>
      <c r="E214" s="241">
        <v>-4707504</v>
      </c>
      <c r="F214" s="241">
        <v>-2475971852</v>
      </c>
      <c r="G214" s="241">
        <v>-2090556738</v>
      </c>
      <c r="H214" s="241">
        <v>-637505826</v>
      </c>
      <c r="I214" s="240">
        <v>-5564653462</v>
      </c>
    </row>
    <row r="215" spans="2:9">
      <c r="B215" s="263" t="s">
        <v>632</v>
      </c>
      <c r="C215" s="241">
        <v>13774740</v>
      </c>
      <c r="D215" s="241">
        <v>320872550</v>
      </c>
      <c r="E215" s="236" t="s">
        <v>2</v>
      </c>
      <c r="F215" s="241">
        <v>24953329</v>
      </c>
      <c r="G215" s="241">
        <v>788834</v>
      </c>
      <c r="H215" s="236" t="s">
        <v>2</v>
      </c>
      <c r="I215" s="240">
        <v>360389453</v>
      </c>
    </row>
    <row r="216" spans="2:9">
      <c r="B216" s="264" t="s">
        <v>639</v>
      </c>
      <c r="C216" s="254">
        <v>5015382334</v>
      </c>
      <c r="D216" s="254">
        <v>2637717199</v>
      </c>
      <c r="E216" s="254">
        <v>181238744</v>
      </c>
      <c r="F216" s="254">
        <v>6909629215</v>
      </c>
      <c r="G216" s="254">
        <v>4819396508</v>
      </c>
      <c r="H216" s="254">
        <v>2288930197</v>
      </c>
      <c r="I216" s="253">
        <v>21852294197</v>
      </c>
    </row>
    <row r="217" spans="2:9" ht="48">
      <c r="B217" s="259" t="s">
        <v>640</v>
      </c>
    </row>
    <row r="218" spans="2:9" ht="36">
      <c r="B218" s="259" t="s">
        <v>641</v>
      </c>
    </row>
    <row r="219" spans="2:9">
      <c r="B219" s="259" t="s">
        <v>642</v>
      </c>
    </row>
    <row r="220" spans="2:9">
      <c r="B220" s="260"/>
    </row>
    <row r="221" spans="2:9" ht="24">
      <c r="B221" s="259" t="s">
        <v>643</v>
      </c>
    </row>
    <row r="222" spans="2:9">
      <c r="B222" s="260"/>
    </row>
    <row r="223" spans="2:9">
      <c r="B223" s="259" t="s">
        <v>614</v>
      </c>
    </row>
    <row r="224" spans="2:9">
      <c r="B224" s="671" t="s">
        <v>12</v>
      </c>
      <c r="C224" s="672"/>
      <c r="D224" s="672"/>
      <c r="E224" s="672"/>
      <c r="F224" s="672"/>
      <c r="G224" s="672"/>
      <c r="H224" s="672"/>
      <c r="I224" s="673"/>
    </row>
    <row r="225" spans="2:9">
      <c r="B225" s="261" t="s">
        <v>219</v>
      </c>
      <c r="C225" s="255" t="s">
        <v>227</v>
      </c>
      <c r="D225" s="255" t="s">
        <v>644</v>
      </c>
      <c r="E225" s="255" t="s">
        <v>228</v>
      </c>
      <c r="F225" s="255" t="s">
        <v>274</v>
      </c>
      <c r="G225" s="255" t="s">
        <v>645</v>
      </c>
      <c r="H225" s="255" t="s">
        <v>646</v>
      </c>
      <c r="I225" s="262" t="s">
        <v>226</v>
      </c>
    </row>
    <row r="226" spans="2:9">
      <c r="B226" s="245" t="s">
        <v>617</v>
      </c>
      <c r="C226" s="241">
        <v>27913122677</v>
      </c>
      <c r="D226" s="241">
        <v>3326441693</v>
      </c>
      <c r="E226" s="241">
        <v>12370081725</v>
      </c>
      <c r="F226" s="241">
        <v>3593114600</v>
      </c>
      <c r="G226" s="241">
        <v>34882988673</v>
      </c>
      <c r="H226" s="241">
        <v>3059117441</v>
      </c>
      <c r="I226" s="240">
        <v>85144866809</v>
      </c>
    </row>
    <row r="227" spans="2:9">
      <c r="B227" s="245" t="s">
        <v>618</v>
      </c>
      <c r="C227" s="236" t="s">
        <v>2</v>
      </c>
      <c r="D227" s="241">
        <v>-1335163253</v>
      </c>
      <c r="E227" s="241">
        <v>-6572416403</v>
      </c>
      <c r="F227" s="236" t="s">
        <v>2</v>
      </c>
      <c r="G227" s="241">
        <v>-24818247013</v>
      </c>
      <c r="H227" s="236" t="s">
        <v>2</v>
      </c>
      <c r="I227" s="240">
        <v>-32725826669</v>
      </c>
    </row>
    <row r="228" spans="2:9">
      <c r="B228" s="245" t="s">
        <v>619</v>
      </c>
      <c r="C228" s="236" t="s">
        <v>2</v>
      </c>
      <c r="D228" s="236" t="s">
        <v>2</v>
      </c>
      <c r="E228" s="236" t="s">
        <v>2</v>
      </c>
      <c r="F228" s="241">
        <v>-243581400</v>
      </c>
      <c r="G228" s="236" t="s">
        <v>2</v>
      </c>
      <c r="H228" s="236" t="s">
        <v>2</v>
      </c>
      <c r="I228" s="240">
        <v>-243581400</v>
      </c>
    </row>
    <row r="229" spans="2:9">
      <c r="B229" s="245" t="s">
        <v>620</v>
      </c>
      <c r="C229" s="236" t="s">
        <v>2</v>
      </c>
      <c r="D229" s="241">
        <v>-12203765</v>
      </c>
      <c r="E229" s="236" t="s">
        <v>2</v>
      </c>
      <c r="F229" s="236" t="s">
        <v>2</v>
      </c>
      <c r="G229" s="236" t="s">
        <v>2</v>
      </c>
      <c r="H229" s="241">
        <v>-18675345</v>
      </c>
      <c r="I229" s="240">
        <v>-30879110</v>
      </c>
    </row>
    <row r="230" spans="2:9">
      <c r="B230" s="252" t="s">
        <v>621</v>
      </c>
      <c r="C230" s="254">
        <v>27913122677</v>
      </c>
      <c r="D230" s="254">
        <v>1979074675</v>
      </c>
      <c r="E230" s="254">
        <v>5797665322</v>
      </c>
      <c r="F230" s="254">
        <v>3349533200</v>
      </c>
      <c r="G230" s="254">
        <v>10064741660</v>
      </c>
      <c r="H230" s="254">
        <v>3040442096</v>
      </c>
      <c r="I230" s="253">
        <v>52144579630</v>
      </c>
    </row>
    <row r="231" spans="2:9" ht="36">
      <c r="B231" s="259" t="s">
        <v>647</v>
      </c>
    </row>
    <row r="232" spans="2:9">
      <c r="B232" s="260"/>
    </row>
    <row r="233" spans="2:9">
      <c r="B233" s="259" t="s">
        <v>623</v>
      </c>
    </row>
    <row r="234" spans="2:9">
      <c r="B234" s="671" t="s">
        <v>12</v>
      </c>
      <c r="C234" s="672"/>
      <c r="D234" s="672"/>
      <c r="E234" s="672"/>
      <c r="F234" s="672"/>
      <c r="G234" s="672"/>
      <c r="H234" s="672"/>
      <c r="I234" s="673"/>
    </row>
    <row r="235" spans="2:9">
      <c r="B235" s="261" t="s">
        <v>219</v>
      </c>
      <c r="C235" s="255" t="s">
        <v>227</v>
      </c>
      <c r="D235" s="255" t="s">
        <v>644</v>
      </c>
      <c r="E235" s="255" t="s">
        <v>228</v>
      </c>
      <c r="F235" s="255" t="s">
        <v>274</v>
      </c>
      <c r="G235" s="255" t="s">
        <v>645</v>
      </c>
      <c r="H235" s="255" t="s">
        <v>646</v>
      </c>
      <c r="I235" s="262" t="s">
        <v>226</v>
      </c>
    </row>
    <row r="236" spans="2:9">
      <c r="B236" s="245" t="s">
        <v>617</v>
      </c>
      <c r="C236" s="241">
        <v>27913122677</v>
      </c>
      <c r="D236" s="241">
        <v>2626926679</v>
      </c>
      <c r="E236" s="241">
        <v>12302679314</v>
      </c>
      <c r="F236" s="241">
        <v>2761615400</v>
      </c>
      <c r="G236" s="241">
        <v>34703000000</v>
      </c>
      <c r="H236" s="241">
        <v>110435919</v>
      </c>
      <c r="I236" s="240">
        <v>80417779989</v>
      </c>
    </row>
    <row r="237" spans="2:9">
      <c r="B237" s="245" t="s">
        <v>618</v>
      </c>
      <c r="C237" s="236" t="s">
        <v>2</v>
      </c>
      <c r="D237" s="241">
        <v>-1059983751</v>
      </c>
      <c r="E237" s="241">
        <v>-6029970832</v>
      </c>
      <c r="F237" s="236" t="s">
        <v>2</v>
      </c>
      <c r="G237" s="241">
        <v>-20328999997</v>
      </c>
      <c r="H237" s="236" t="s">
        <v>2</v>
      </c>
      <c r="I237" s="240">
        <v>-27418954580</v>
      </c>
    </row>
    <row r="238" spans="2:9">
      <c r="B238" s="245" t="s">
        <v>619</v>
      </c>
      <c r="C238" s="236" t="s">
        <v>2</v>
      </c>
      <c r="D238" s="236" t="s">
        <v>2</v>
      </c>
      <c r="E238" s="236" t="s">
        <v>2</v>
      </c>
      <c r="F238" s="241">
        <v>-316282200</v>
      </c>
      <c r="G238" s="236" t="s">
        <v>2</v>
      </c>
      <c r="H238" s="236" t="s">
        <v>2</v>
      </c>
      <c r="I238" s="240">
        <v>-316282200</v>
      </c>
    </row>
    <row r="239" spans="2:9">
      <c r="B239" s="245" t="s">
        <v>620</v>
      </c>
      <c r="C239" s="236" t="s">
        <v>2</v>
      </c>
      <c r="D239" s="236" t="s">
        <v>2</v>
      </c>
      <c r="E239" s="241">
        <v>-2111206</v>
      </c>
      <c r="F239" s="236" t="s">
        <v>2</v>
      </c>
      <c r="G239" s="236" t="s">
        <v>2</v>
      </c>
      <c r="H239" s="236" t="s">
        <v>2</v>
      </c>
      <c r="I239" s="240">
        <v>-2111206</v>
      </c>
    </row>
    <row r="240" spans="2:9">
      <c r="B240" s="252" t="s">
        <v>621</v>
      </c>
      <c r="C240" s="254">
        <v>27913122677</v>
      </c>
      <c r="D240" s="254">
        <v>1566942928</v>
      </c>
      <c r="E240" s="254">
        <v>6270597276</v>
      </c>
      <c r="F240" s="254">
        <v>2445333200</v>
      </c>
      <c r="G240" s="254">
        <v>14374000003</v>
      </c>
      <c r="H240" s="254">
        <v>110435919</v>
      </c>
      <c r="I240" s="253">
        <v>52680432003</v>
      </c>
    </row>
    <row r="241" spans="2:9" ht="36">
      <c r="B241" s="259" t="s">
        <v>648</v>
      </c>
    </row>
    <row r="242" spans="2:9" ht="36">
      <c r="B242" s="259" t="s">
        <v>649</v>
      </c>
    </row>
    <row r="243" spans="2:9">
      <c r="B243" s="260"/>
    </row>
    <row r="244" spans="2:9">
      <c r="B244" s="259" t="s">
        <v>625</v>
      </c>
    </row>
    <row r="245" spans="2:9">
      <c r="B245" s="671" t="s">
        <v>12</v>
      </c>
      <c r="C245" s="672"/>
      <c r="D245" s="672"/>
      <c r="E245" s="672"/>
      <c r="F245" s="672"/>
      <c r="G245" s="672"/>
      <c r="H245" s="672"/>
      <c r="I245" s="673"/>
    </row>
    <row r="246" spans="2:9">
      <c r="B246" s="261" t="s">
        <v>219</v>
      </c>
      <c r="C246" s="255" t="s">
        <v>227</v>
      </c>
      <c r="D246" s="255" t="s">
        <v>644</v>
      </c>
      <c r="E246" s="255" t="s">
        <v>228</v>
      </c>
      <c r="F246" s="255" t="s">
        <v>274</v>
      </c>
      <c r="G246" s="255" t="s">
        <v>650</v>
      </c>
      <c r="H246" s="255" t="s">
        <v>646</v>
      </c>
      <c r="I246" s="262" t="s">
        <v>226</v>
      </c>
    </row>
    <row r="247" spans="2:9">
      <c r="B247" s="263" t="s">
        <v>638</v>
      </c>
      <c r="C247" s="265">
        <v>27913122677</v>
      </c>
      <c r="D247" s="265">
        <v>1566942928</v>
      </c>
      <c r="E247" s="265">
        <v>6270597276</v>
      </c>
      <c r="F247" s="265">
        <v>2445333200</v>
      </c>
      <c r="G247" s="265">
        <v>14374000003</v>
      </c>
      <c r="H247" s="265">
        <v>110435919</v>
      </c>
      <c r="I247" s="266">
        <v>52680432003</v>
      </c>
    </row>
    <row r="248" spans="2:9">
      <c r="B248" s="263" t="s">
        <v>627</v>
      </c>
      <c r="C248" s="267" t="s">
        <v>2</v>
      </c>
      <c r="D248" s="265">
        <v>372821412</v>
      </c>
      <c r="E248" s="265">
        <v>552539845</v>
      </c>
      <c r="F248" s="265">
        <v>1124200000</v>
      </c>
      <c r="G248" s="267" t="s">
        <v>2</v>
      </c>
      <c r="H248" s="265">
        <v>2315781770</v>
      </c>
      <c r="I248" s="266">
        <v>4365343027</v>
      </c>
    </row>
    <row r="249" spans="2:9">
      <c r="B249" s="263" t="s">
        <v>628</v>
      </c>
      <c r="C249" s="267" t="s">
        <v>2</v>
      </c>
      <c r="D249" s="265">
        <v>-2924702</v>
      </c>
      <c r="E249" s="267" t="s">
        <v>2</v>
      </c>
      <c r="F249" s="265">
        <v>-220000000</v>
      </c>
      <c r="G249" s="267" t="s">
        <v>2</v>
      </c>
      <c r="H249" s="265">
        <v>-173348284</v>
      </c>
      <c r="I249" s="266">
        <v>-396272986</v>
      </c>
    </row>
    <row r="250" spans="2:9">
      <c r="B250" s="263" t="s">
        <v>651</v>
      </c>
      <c r="C250" s="267" t="s">
        <v>2</v>
      </c>
      <c r="D250" s="265">
        <v>331112083</v>
      </c>
      <c r="E250" s="265">
        <v>955025453</v>
      </c>
      <c r="F250" s="267" t="s">
        <v>2</v>
      </c>
      <c r="G250" s="267" t="s">
        <v>2</v>
      </c>
      <c r="H250" s="265">
        <v>785664157</v>
      </c>
      <c r="I250" s="266">
        <v>2071801693</v>
      </c>
    </row>
    <row r="251" spans="2:9">
      <c r="B251" s="263" t="s">
        <v>652</v>
      </c>
      <c r="C251" s="267" t="s">
        <v>2</v>
      </c>
      <c r="D251" s="267" t="s">
        <v>2</v>
      </c>
      <c r="E251" s="265">
        <v>-179988673</v>
      </c>
      <c r="F251" s="267" t="s">
        <v>2</v>
      </c>
      <c r="G251" s="265">
        <v>179988673</v>
      </c>
      <c r="H251" s="267" t="s">
        <v>2</v>
      </c>
      <c r="I251" s="268" t="s">
        <v>2</v>
      </c>
    </row>
    <row r="252" spans="2:9">
      <c r="B252" s="263" t="s">
        <v>653</v>
      </c>
      <c r="C252" s="267" t="s">
        <v>2</v>
      </c>
      <c r="D252" s="265">
        <v>-288877046</v>
      </c>
      <c r="E252" s="265">
        <v>-1796216036</v>
      </c>
      <c r="F252" s="267" t="s">
        <v>2</v>
      </c>
      <c r="G252" s="265">
        <v>-4489247016</v>
      </c>
      <c r="H252" s="267" t="s">
        <v>2</v>
      </c>
      <c r="I252" s="266">
        <v>-6574340098</v>
      </c>
    </row>
    <row r="253" spans="2:9">
      <c r="B253" s="263" t="s">
        <v>654</v>
      </c>
      <c r="C253" s="267" t="s">
        <v>2</v>
      </c>
      <c r="D253" s="267" t="s">
        <v>2</v>
      </c>
      <c r="E253" s="265">
        <v>-4292543</v>
      </c>
      <c r="F253" s="267" t="s">
        <v>2</v>
      </c>
      <c r="G253" s="267" t="s">
        <v>2</v>
      </c>
      <c r="H253" s="265">
        <v>1908534</v>
      </c>
      <c r="I253" s="266">
        <v>-2384009</v>
      </c>
    </row>
    <row r="254" spans="2:9">
      <c r="B254" s="264" t="s">
        <v>633</v>
      </c>
      <c r="C254" s="269">
        <v>27913122677</v>
      </c>
      <c r="D254" s="269">
        <v>1979074675</v>
      </c>
      <c r="E254" s="269">
        <v>5797665322</v>
      </c>
      <c r="F254" s="269">
        <v>3349533200</v>
      </c>
      <c r="G254" s="269">
        <v>10064741660</v>
      </c>
      <c r="H254" s="269">
        <v>3040442096</v>
      </c>
      <c r="I254" s="270">
        <v>52144579630</v>
      </c>
    </row>
    <row r="255" spans="2:9" ht="36">
      <c r="B255" s="259" t="s">
        <v>655</v>
      </c>
    </row>
    <row r="256" spans="2:9" ht="48">
      <c r="B256" s="259" t="s">
        <v>656</v>
      </c>
    </row>
    <row r="257" spans="2:9">
      <c r="B257" s="260"/>
    </row>
    <row r="258" spans="2:9">
      <c r="B258" s="259" t="s">
        <v>635</v>
      </c>
    </row>
    <row r="259" spans="2:9">
      <c r="B259" s="671" t="s">
        <v>12</v>
      </c>
      <c r="C259" s="672"/>
      <c r="D259" s="672"/>
      <c r="E259" s="672"/>
      <c r="F259" s="672"/>
      <c r="G259" s="672"/>
      <c r="H259" s="672"/>
      <c r="I259" s="673"/>
    </row>
    <row r="260" spans="2:9">
      <c r="B260" s="261" t="s">
        <v>219</v>
      </c>
      <c r="C260" s="255" t="s">
        <v>227</v>
      </c>
      <c r="D260" s="255" t="s">
        <v>644</v>
      </c>
      <c r="E260" s="255" t="s">
        <v>228</v>
      </c>
      <c r="F260" s="255" t="s">
        <v>274</v>
      </c>
      <c r="G260" s="255" t="s">
        <v>645</v>
      </c>
      <c r="H260" s="255" t="s">
        <v>646</v>
      </c>
      <c r="I260" s="262" t="s">
        <v>226</v>
      </c>
    </row>
    <row r="261" spans="2:9">
      <c r="B261" s="263" t="s">
        <v>626</v>
      </c>
      <c r="C261" s="265">
        <v>27913122677</v>
      </c>
      <c r="D261" s="265">
        <v>1417502763</v>
      </c>
      <c r="E261" s="265">
        <v>3845404147</v>
      </c>
      <c r="F261" s="265">
        <v>2069003000</v>
      </c>
      <c r="G261" s="265">
        <v>19218000006</v>
      </c>
      <c r="H261" s="265">
        <v>2432026408</v>
      </c>
      <c r="I261" s="266">
        <v>56895059001</v>
      </c>
    </row>
    <row r="262" spans="2:9">
      <c r="B262" s="263" t="s">
        <v>627</v>
      </c>
      <c r="C262" s="267" t="s">
        <v>2</v>
      </c>
      <c r="D262" s="265">
        <v>402922263</v>
      </c>
      <c r="E262" s="265">
        <v>921889820</v>
      </c>
      <c r="F262" s="265">
        <v>689383200</v>
      </c>
      <c r="G262" s="267" t="s">
        <v>2</v>
      </c>
      <c r="H262" s="265">
        <v>4445240484</v>
      </c>
      <c r="I262" s="266">
        <v>6459435767</v>
      </c>
    </row>
    <row r="263" spans="2:9">
      <c r="B263" s="263" t="s">
        <v>628</v>
      </c>
      <c r="C263" s="267" t="s">
        <v>2</v>
      </c>
      <c r="D263" s="265">
        <v>-7404991</v>
      </c>
      <c r="E263" s="267" t="s">
        <v>2</v>
      </c>
      <c r="F263" s="267" t="s">
        <v>2</v>
      </c>
      <c r="G263" s="267" t="s">
        <v>2</v>
      </c>
      <c r="H263" s="267" t="s">
        <v>2</v>
      </c>
      <c r="I263" s="266">
        <v>-7404991</v>
      </c>
    </row>
    <row r="264" spans="2:9">
      <c r="B264" s="263" t="s">
        <v>653</v>
      </c>
      <c r="C264" s="267" t="s">
        <v>2</v>
      </c>
      <c r="D264" s="265">
        <v>-246077107</v>
      </c>
      <c r="E264" s="265">
        <v>-1540486691</v>
      </c>
      <c r="F264" s="267" t="s">
        <v>2</v>
      </c>
      <c r="G264" s="265">
        <v>-4844000003</v>
      </c>
      <c r="H264" s="267" t="s">
        <v>2</v>
      </c>
      <c r="I264" s="266">
        <v>-6630563801</v>
      </c>
    </row>
    <row r="265" spans="2:9">
      <c r="B265" s="263" t="s">
        <v>657</v>
      </c>
      <c r="C265" s="267" t="s">
        <v>2</v>
      </c>
      <c r="D265" s="267" t="s">
        <v>2</v>
      </c>
      <c r="E265" s="267" t="s">
        <v>2</v>
      </c>
      <c r="F265" s="265">
        <v>-13838800</v>
      </c>
      <c r="G265" s="267" t="s">
        <v>2</v>
      </c>
      <c r="H265" s="265">
        <v>-3722357762</v>
      </c>
      <c r="I265" s="266">
        <v>-3736196562</v>
      </c>
    </row>
    <row r="266" spans="2:9">
      <c r="B266" s="263" t="s">
        <v>658</v>
      </c>
      <c r="C266" s="267" t="s">
        <v>2</v>
      </c>
      <c r="D266" s="267" t="s">
        <v>2</v>
      </c>
      <c r="E266" s="265">
        <v>3043790000</v>
      </c>
      <c r="F266" s="265">
        <v>-299214200</v>
      </c>
      <c r="G266" s="267" t="s">
        <v>2</v>
      </c>
      <c r="H266" s="265">
        <v>-3043790000</v>
      </c>
      <c r="I266" s="266">
        <v>-299214200</v>
      </c>
    </row>
    <row r="267" spans="2:9">
      <c r="B267" s="263" t="s">
        <v>654</v>
      </c>
      <c r="C267" s="267" t="s">
        <v>2</v>
      </c>
      <c r="D267" s="267" t="s">
        <v>2</v>
      </c>
      <c r="E267" s="267" t="s">
        <v>2</v>
      </c>
      <c r="F267" s="267" t="s">
        <v>2</v>
      </c>
      <c r="G267" s="267" t="s">
        <v>2</v>
      </c>
      <c r="H267" s="265">
        <v>-683211</v>
      </c>
      <c r="I267" s="266">
        <v>-683211</v>
      </c>
    </row>
    <row r="268" spans="2:9">
      <c r="B268" s="264" t="s">
        <v>639</v>
      </c>
      <c r="C268" s="269">
        <v>27913122677</v>
      </c>
      <c r="D268" s="269">
        <v>1566942928</v>
      </c>
      <c r="E268" s="269">
        <v>6270597276</v>
      </c>
      <c r="F268" s="269">
        <v>2445333200</v>
      </c>
      <c r="G268" s="269">
        <v>14374000003</v>
      </c>
      <c r="H268" s="269">
        <v>110435919</v>
      </c>
      <c r="I268" s="270">
        <v>52680432003</v>
      </c>
    </row>
    <row r="269" spans="2:9" ht="36">
      <c r="B269" s="259" t="s">
        <v>659</v>
      </c>
    </row>
    <row r="270" spans="2:9">
      <c r="B270" s="260"/>
    </row>
    <row r="271" spans="2:9">
      <c r="B271" s="259" t="s">
        <v>660</v>
      </c>
    </row>
    <row r="272" spans="2:9">
      <c r="B272" s="260"/>
    </row>
    <row r="273" spans="2:7" ht="156">
      <c r="B273" s="259" t="s">
        <v>661</v>
      </c>
    </row>
    <row r="276" spans="2:7">
      <c r="B276" s="225" t="s">
        <v>313</v>
      </c>
    </row>
    <row r="278" spans="2:7">
      <c r="B278" s="259" t="s">
        <v>662</v>
      </c>
    </row>
    <row r="279" spans="2:7">
      <c r="B279" s="271" t="s">
        <v>663</v>
      </c>
      <c r="C279" s="272" t="s">
        <v>664</v>
      </c>
      <c r="D279" s="271" t="s">
        <v>315</v>
      </c>
      <c r="E279" s="273" t="s">
        <v>316</v>
      </c>
    </row>
    <row r="280" spans="2:7">
      <c r="B280" s="652" t="s">
        <v>665</v>
      </c>
      <c r="C280" s="653"/>
      <c r="D280" s="658" t="s">
        <v>229</v>
      </c>
      <c r="E280" s="659"/>
      <c r="F280" s="676"/>
      <c r="G280" s="677" t="s">
        <v>230</v>
      </c>
    </row>
    <row r="281" spans="2:7">
      <c r="B281" s="656"/>
      <c r="C281" s="657"/>
      <c r="D281" s="255" t="s">
        <v>231</v>
      </c>
      <c r="E281" s="255" t="s">
        <v>273</v>
      </c>
      <c r="F281" s="255" t="s">
        <v>226</v>
      </c>
      <c r="G281" s="667"/>
    </row>
    <row r="282" spans="2:7">
      <c r="B282" s="650" t="s">
        <v>666</v>
      </c>
      <c r="C282" s="651"/>
      <c r="D282" s="236" t="s">
        <v>2</v>
      </c>
      <c r="E282" s="236" t="s">
        <v>2</v>
      </c>
      <c r="F282" s="241">
        <v>50000000</v>
      </c>
      <c r="G282" s="274" t="s">
        <v>2</v>
      </c>
    </row>
    <row r="283" spans="2:7">
      <c r="B283" s="650" t="s">
        <v>667</v>
      </c>
      <c r="C283" s="651"/>
      <c r="D283" s="241">
        <v>16264300</v>
      </c>
      <c r="E283" s="236" t="s">
        <v>2</v>
      </c>
      <c r="F283" s="241">
        <v>16264300</v>
      </c>
      <c r="G283" s="274" t="s">
        <v>2</v>
      </c>
    </row>
    <row r="284" spans="2:7">
      <c r="B284" s="650" t="s">
        <v>668</v>
      </c>
      <c r="C284" s="651"/>
      <c r="D284" s="236" t="s">
        <v>2</v>
      </c>
      <c r="E284" s="236" t="s">
        <v>2</v>
      </c>
      <c r="F284" s="236" t="s">
        <v>2</v>
      </c>
      <c r="G284" s="274" t="s">
        <v>2</v>
      </c>
    </row>
    <row r="285" spans="2:7">
      <c r="B285" s="668"/>
      <c r="C285" s="256" t="s">
        <v>669</v>
      </c>
      <c r="D285" s="236" t="s">
        <v>2</v>
      </c>
      <c r="E285" s="236" t="s">
        <v>2</v>
      </c>
      <c r="F285" s="236" t="s">
        <v>2</v>
      </c>
      <c r="G285" s="274" t="s">
        <v>2</v>
      </c>
    </row>
    <row r="286" spans="2:7">
      <c r="B286" s="669"/>
      <c r="C286" s="256" t="s">
        <v>670</v>
      </c>
      <c r="D286" s="236" t="s">
        <v>2</v>
      </c>
      <c r="E286" s="236" t="s">
        <v>2</v>
      </c>
      <c r="F286" s="236" t="s">
        <v>2</v>
      </c>
      <c r="G286" s="274" t="s">
        <v>2</v>
      </c>
    </row>
    <row r="287" spans="2:7">
      <c r="B287" s="669"/>
      <c r="C287" s="256" t="s">
        <v>671</v>
      </c>
      <c r="D287" s="236" t="s">
        <v>2</v>
      </c>
      <c r="E287" s="236" t="s">
        <v>2</v>
      </c>
      <c r="F287" s="236" t="s">
        <v>2</v>
      </c>
      <c r="G287" s="274" t="s">
        <v>2</v>
      </c>
    </row>
    <row r="288" spans="2:7">
      <c r="B288" s="670"/>
      <c r="C288" s="256" t="s">
        <v>672</v>
      </c>
      <c r="D288" s="236" t="s">
        <v>2</v>
      </c>
      <c r="E288" s="236" t="s">
        <v>2</v>
      </c>
      <c r="F288" s="236" t="s">
        <v>2</v>
      </c>
      <c r="G288" s="274" t="s">
        <v>2</v>
      </c>
    </row>
    <row r="289" spans="2:7">
      <c r="B289" s="650" t="s">
        <v>673</v>
      </c>
      <c r="C289" s="651"/>
      <c r="D289" s="241">
        <v>16264300</v>
      </c>
      <c r="E289" s="236" t="s">
        <v>2</v>
      </c>
      <c r="F289" s="241">
        <v>16264300</v>
      </c>
      <c r="G289" s="274" t="s">
        <v>2</v>
      </c>
    </row>
    <row r="290" spans="2:7">
      <c r="B290" s="650" t="s">
        <v>674</v>
      </c>
      <c r="C290" s="651"/>
      <c r="D290" s="236" t="s">
        <v>2</v>
      </c>
      <c r="E290" s="236" t="s">
        <v>2</v>
      </c>
      <c r="F290" s="236" t="s">
        <v>2</v>
      </c>
      <c r="G290" s="274" t="s">
        <v>2</v>
      </c>
    </row>
    <row r="291" spans="2:7">
      <c r="B291" s="674" t="s">
        <v>675</v>
      </c>
      <c r="C291" s="675"/>
      <c r="D291" s="254">
        <v>16264300</v>
      </c>
      <c r="E291" s="257" t="s">
        <v>2</v>
      </c>
      <c r="F291" s="254">
        <v>16264300</v>
      </c>
      <c r="G291" s="275" t="s">
        <v>2</v>
      </c>
    </row>
    <row r="292" spans="2:7" ht="36">
      <c r="B292" s="259" t="s">
        <v>676</v>
      </c>
    </row>
  </sheetData>
  <mergeCells count="41">
    <mergeCell ref="B284:C284"/>
    <mergeCell ref="B285:B288"/>
    <mergeCell ref="B289:C289"/>
    <mergeCell ref="B290:C290"/>
    <mergeCell ref="B291:C291"/>
    <mergeCell ref="B283:C283"/>
    <mergeCell ref="B185:I185"/>
    <mergeCell ref="B196:I196"/>
    <mergeCell ref="B209:I209"/>
    <mergeCell ref="B224:I224"/>
    <mergeCell ref="B234:I234"/>
    <mergeCell ref="B245:I245"/>
    <mergeCell ref="B259:I259"/>
    <mergeCell ref="B280:C281"/>
    <mergeCell ref="D280:F280"/>
    <mergeCell ref="G280:G281"/>
    <mergeCell ref="B282:C282"/>
    <mergeCell ref="B175:I175"/>
    <mergeCell ref="B107:C107"/>
    <mergeCell ref="B108:C108"/>
    <mergeCell ref="B109:C109"/>
    <mergeCell ref="B110:B113"/>
    <mergeCell ref="B115:C115"/>
    <mergeCell ref="B116:C116"/>
    <mergeCell ref="B117:C117"/>
    <mergeCell ref="B118:C118"/>
    <mergeCell ref="B119:C119"/>
    <mergeCell ref="B120:B123"/>
    <mergeCell ref="B125:C125"/>
    <mergeCell ref="B106:C106"/>
    <mergeCell ref="B93:C95"/>
    <mergeCell ref="D93:J93"/>
    <mergeCell ref="D94:H94"/>
    <mergeCell ref="I94:I95"/>
    <mergeCell ref="J94:J95"/>
    <mergeCell ref="B96:C96"/>
    <mergeCell ref="B97:C97"/>
    <mergeCell ref="B98:C98"/>
    <mergeCell ref="B99:C99"/>
    <mergeCell ref="B100:B103"/>
    <mergeCell ref="B105:C10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07"/>
  <sheetViews>
    <sheetView showGridLines="0" topLeftCell="B1" zoomScaleNormal="100" workbookViewId="0">
      <pane ySplit="8" topLeftCell="A18" activePane="bottomLeft" state="frozen"/>
      <selection activeCell="D32" sqref="D32"/>
      <selection pane="bottomLeft" activeCell="F29" sqref="F29"/>
    </sheetView>
  </sheetViews>
  <sheetFormatPr defaultRowHeight="12.75"/>
  <cols>
    <col min="1" max="1" width="9.140625" style="222"/>
    <col min="2" max="7" width="25" style="222" customWidth="1"/>
    <col min="8" max="8" width="14" style="222" bestFit="1" customWidth="1"/>
    <col min="9" max="10" width="14.5703125" style="222" bestFit="1" customWidth="1"/>
    <col min="11" max="12" width="9.140625" style="222"/>
    <col min="13" max="13" width="14.5703125" style="222" bestFit="1" customWidth="1"/>
    <col min="14" max="14" width="13.5703125" style="222" bestFit="1" customWidth="1"/>
    <col min="15" max="16384" width="9.140625" style="222"/>
  </cols>
  <sheetData>
    <row r="2" spans="2:14">
      <c r="B2" s="276" t="s">
        <v>677</v>
      </c>
      <c r="C2" s="277"/>
      <c r="D2" s="277"/>
      <c r="E2" s="277"/>
      <c r="F2" s="277"/>
      <c r="G2" s="277"/>
    </row>
    <row r="3" spans="2:14">
      <c r="B3" s="226" t="s">
        <v>678</v>
      </c>
      <c r="C3" s="277"/>
      <c r="D3" s="277"/>
      <c r="E3" s="277"/>
      <c r="F3" s="277"/>
      <c r="G3" s="277"/>
    </row>
    <row r="4" spans="2:14" ht="24">
      <c r="B4" s="278" t="s">
        <v>679</v>
      </c>
      <c r="C4" s="277"/>
      <c r="D4" s="277"/>
      <c r="E4" s="277"/>
      <c r="F4" s="277"/>
      <c r="G4" s="277"/>
    </row>
    <row r="5" spans="2:14" ht="24">
      <c r="B5" s="278" t="s">
        <v>680</v>
      </c>
      <c r="C5" s="277"/>
      <c r="D5" s="277"/>
      <c r="E5" s="277"/>
      <c r="F5" s="277"/>
      <c r="G5" s="277"/>
    </row>
    <row r="6" spans="2:14" ht="24">
      <c r="B6" s="278" t="s">
        <v>681</v>
      </c>
      <c r="C6" s="277"/>
      <c r="D6" s="277"/>
      <c r="E6" s="277"/>
      <c r="F6" s="277"/>
      <c r="G6" s="277"/>
    </row>
    <row r="7" spans="2:14">
      <c r="B7" s="232" t="s">
        <v>233</v>
      </c>
      <c r="C7" s="277"/>
      <c r="D7" s="277"/>
      <c r="E7" s="277"/>
      <c r="F7" s="277"/>
      <c r="G7" s="277"/>
      <c r="M7" s="228">
        <f>SUM(M9:M45)</f>
        <v>56692289074</v>
      </c>
      <c r="N7" s="228">
        <f>SUM(N9:N45)</f>
        <v>7848373312</v>
      </c>
    </row>
    <row r="8" spans="2:14">
      <c r="B8" s="229"/>
      <c r="C8" s="231" t="s">
        <v>682</v>
      </c>
      <c r="D8" s="231" t="s">
        <v>683</v>
      </c>
      <c r="E8" s="230" t="s">
        <v>684</v>
      </c>
      <c r="F8" s="277"/>
      <c r="G8" s="277"/>
      <c r="M8" s="279" t="s">
        <v>479</v>
      </c>
      <c r="N8" s="279" t="s">
        <v>481</v>
      </c>
    </row>
    <row r="9" spans="2:14">
      <c r="B9" s="245" t="s">
        <v>1</v>
      </c>
      <c r="C9" s="236"/>
      <c r="D9" s="236"/>
      <c r="E9" s="235"/>
      <c r="F9" s="277"/>
      <c r="G9" s="277"/>
    </row>
    <row r="10" spans="2:14">
      <c r="B10" s="245" t="s">
        <v>234</v>
      </c>
      <c r="C10" s="241">
        <v>90912923450</v>
      </c>
      <c r="D10" s="241">
        <v>78405873368</v>
      </c>
      <c r="E10" s="240">
        <v>72141689043</v>
      </c>
      <c r="F10" s="277"/>
      <c r="G10" s="277"/>
    </row>
    <row r="11" spans="2:14">
      <c r="B11" s="245" t="s">
        <v>235</v>
      </c>
      <c r="C11" s="241">
        <v>50590834314</v>
      </c>
      <c r="D11" s="241">
        <v>38904477071</v>
      </c>
      <c r="E11" s="240">
        <v>38165674623</v>
      </c>
      <c r="F11" s="277"/>
      <c r="G11" s="277"/>
      <c r="M11" s="243">
        <f>C11</f>
        <v>50590834314</v>
      </c>
    </row>
    <row r="12" spans="2:14">
      <c r="B12" s="245" t="s">
        <v>277</v>
      </c>
      <c r="C12" s="241">
        <v>11594189168</v>
      </c>
      <c r="D12" s="241">
        <v>10698174309</v>
      </c>
      <c r="E12" s="240">
        <v>7770441032</v>
      </c>
      <c r="F12" s="277"/>
      <c r="G12" s="277"/>
    </row>
    <row r="13" spans="2:14">
      <c r="B13" s="245" t="s">
        <v>685</v>
      </c>
      <c r="C13" s="241">
        <v>718625191</v>
      </c>
      <c r="D13" s="241">
        <v>276336277</v>
      </c>
      <c r="E13" s="240">
        <v>464564025</v>
      </c>
      <c r="F13" s="277"/>
      <c r="G13" s="277"/>
    </row>
    <row r="14" spans="2:14">
      <c r="B14" s="245" t="s">
        <v>238</v>
      </c>
      <c r="C14" s="241">
        <v>1456902</v>
      </c>
      <c r="D14" s="241">
        <v>2242003</v>
      </c>
      <c r="E14" s="235">
        <v>0</v>
      </c>
      <c r="F14" s="277"/>
      <c r="G14" s="277"/>
      <c r="M14" s="243">
        <f>C14</f>
        <v>1456902</v>
      </c>
    </row>
    <row r="15" spans="2:14">
      <c r="B15" s="245" t="s">
        <v>239</v>
      </c>
      <c r="C15" s="241">
        <v>1580028981</v>
      </c>
      <c r="D15" s="241">
        <v>5312759319</v>
      </c>
      <c r="E15" s="240">
        <v>2285620372</v>
      </c>
      <c r="F15" s="277"/>
      <c r="G15" s="277"/>
    </row>
    <row r="16" spans="2:14">
      <c r="B16" s="245" t="s">
        <v>237</v>
      </c>
      <c r="C16" s="241">
        <v>26427788894</v>
      </c>
      <c r="D16" s="241">
        <v>23211884389</v>
      </c>
      <c r="E16" s="240">
        <v>23455388991</v>
      </c>
      <c r="F16" s="277"/>
      <c r="G16" s="277"/>
    </row>
    <row r="17" spans="2:14">
      <c r="B17" s="245" t="s">
        <v>240</v>
      </c>
      <c r="C17" s="241">
        <v>129999945869</v>
      </c>
      <c r="D17" s="241">
        <v>102905106665</v>
      </c>
      <c r="E17" s="240">
        <v>88181123408</v>
      </c>
      <c r="F17" s="277"/>
      <c r="G17" s="277"/>
    </row>
    <row r="18" spans="2:14">
      <c r="B18" s="245" t="s">
        <v>686</v>
      </c>
      <c r="C18" s="241">
        <v>12469709110</v>
      </c>
      <c r="D18" s="241">
        <v>12381424990</v>
      </c>
      <c r="E18" s="240">
        <v>12089338990</v>
      </c>
      <c r="F18" s="277"/>
      <c r="G18" s="277"/>
    </row>
    <row r="19" spans="2:14">
      <c r="B19" s="245" t="s">
        <v>243</v>
      </c>
      <c r="C19" s="241">
        <v>5612524753</v>
      </c>
      <c r="D19" s="241">
        <v>5392889110</v>
      </c>
      <c r="E19" s="235">
        <v>0</v>
      </c>
      <c r="F19" s="277"/>
      <c r="G19" s="277"/>
      <c r="M19" s="243">
        <f>C19</f>
        <v>5612524753</v>
      </c>
    </row>
    <row r="20" spans="2:14">
      <c r="B20" s="245" t="s">
        <v>244</v>
      </c>
      <c r="C20" s="241">
        <v>2268533044</v>
      </c>
      <c r="D20" s="236">
        <v>0</v>
      </c>
      <c r="E20" s="235">
        <v>0</v>
      </c>
      <c r="F20" s="277"/>
      <c r="G20" s="277"/>
    </row>
    <row r="21" spans="2:14">
      <c r="B21" s="245" t="s">
        <v>317</v>
      </c>
      <c r="C21" s="241">
        <v>487473105</v>
      </c>
      <c r="D21" s="236">
        <v>0</v>
      </c>
      <c r="E21" s="235">
        <v>0</v>
      </c>
      <c r="F21" s="277"/>
      <c r="G21" s="277"/>
      <c r="M21" s="243">
        <f>C21</f>
        <v>487473105</v>
      </c>
    </row>
    <row r="22" spans="2:14">
      <c r="B22" s="245" t="s">
        <v>241</v>
      </c>
      <c r="C22" s="241">
        <v>72429558256</v>
      </c>
      <c r="D22" s="241">
        <v>53851271633</v>
      </c>
      <c r="E22" s="240">
        <v>45513967960</v>
      </c>
      <c r="F22" s="277"/>
      <c r="G22" s="277"/>
    </row>
    <row r="23" spans="2:14">
      <c r="B23" s="245" t="s">
        <v>242</v>
      </c>
      <c r="C23" s="241">
        <v>36574364550</v>
      </c>
      <c r="D23" s="241">
        <v>30959655733</v>
      </c>
      <c r="E23" s="240">
        <v>30577816458</v>
      </c>
      <c r="F23" s="277"/>
      <c r="G23" s="277"/>
    </row>
    <row r="24" spans="2:14">
      <c r="B24" s="245" t="s">
        <v>529</v>
      </c>
      <c r="C24" s="241">
        <v>157783051</v>
      </c>
      <c r="D24" s="241">
        <v>319865199</v>
      </c>
      <c r="E24" s="235">
        <v>0</v>
      </c>
      <c r="F24" s="277"/>
      <c r="G24" s="277"/>
    </row>
    <row r="25" spans="2:14">
      <c r="B25" s="245" t="s">
        <v>245</v>
      </c>
      <c r="C25" s="241">
        <v>220912869319</v>
      </c>
      <c r="D25" s="241">
        <v>181310980033</v>
      </c>
      <c r="E25" s="240">
        <v>160322812451</v>
      </c>
      <c r="F25" s="277"/>
      <c r="G25" s="277"/>
    </row>
    <row r="26" spans="2:14">
      <c r="B26" s="245" t="s">
        <v>4</v>
      </c>
      <c r="C26" s="236"/>
      <c r="D26" s="236"/>
      <c r="E26" s="235"/>
      <c r="F26" s="277"/>
      <c r="G26" s="277"/>
    </row>
    <row r="27" spans="2:14">
      <c r="B27" s="245" t="s">
        <v>246</v>
      </c>
      <c r="C27" s="241">
        <v>19881932676</v>
      </c>
      <c r="D27" s="241">
        <v>16063252944</v>
      </c>
      <c r="E27" s="240">
        <v>13681612837</v>
      </c>
      <c r="F27" s="277"/>
      <c r="G27" s="277"/>
    </row>
    <row r="28" spans="2:14">
      <c r="B28" s="245" t="s">
        <v>280</v>
      </c>
      <c r="C28" s="241">
        <v>7739845680</v>
      </c>
      <c r="D28" s="241">
        <v>3437524640</v>
      </c>
      <c r="E28" s="240">
        <v>4771557731</v>
      </c>
      <c r="F28" s="277"/>
      <c r="G28" s="277"/>
    </row>
    <row r="29" spans="2:14">
      <c r="B29" s="245" t="s">
        <v>281</v>
      </c>
      <c r="C29" s="241">
        <v>1000000000</v>
      </c>
      <c r="D29" s="241">
        <v>1000000000</v>
      </c>
      <c r="E29" s="240">
        <v>1000000000</v>
      </c>
      <c r="F29" s="277"/>
      <c r="G29" s="277"/>
      <c r="N29" s="243">
        <f>C29</f>
        <v>1000000000</v>
      </c>
    </row>
    <row r="30" spans="2:14">
      <c r="B30" s="245" t="s">
        <v>329</v>
      </c>
      <c r="C30" s="241">
        <v>4531846600</v>
      </c>
      <c r="D30" s="241">
        <v>5137935579</v>
      </c>
      <c r="E30" s="240">
        <v>4557365985</v>
      </c>
      <c r="F30" s="277"/>
      <c r="G30" s="277"/>
      <c r="N30" s="243">
        <f>C30</f>
        <v>4531846600</v>
      </c>
    </row>
    <row r="31" spans="2:14">
      <c r="B31" s="245" t="s">
        <v>247</v>
      </c>
      <c r="C31" s="241">
        <v>3322176518</v>
      </c>
      <c r="D31" s="241">
        <v>5379082732</v>
      </c>
      <c r="E31" s="240">
        <v>1862274701</v>
      </c>
      <c r="F31" s="277"/>
      <c r="G31" s="277"/>
      <c r="N31" s="243"/>
    </row>
    <row r="32" spans="2:14">
      <c r="B32" s="245" t="s">
        <v>248</v>
      </c>
      <c r="C32" s="241">
        <v>3288063878</v>
      </c>
      <c r="D32" s="241">
        <v>1108709993</v>
      </c>
      <c r="E32" s="240">
        <v>1490414420</v>
      </c>
      <c r="F32" s="277"/>
      <c r="G32" s="277"/>
    </row>
    <row r="33" spans="2:14">
      <c r="B33" s="245" t="s">
        <v>249</v>
      </c>
      <c r="C33" s="241">
        <v>8275120414</v>
      </c>
      <c r="D33" s="241">
        <v>5304975379</v>
      </c>
      <c r="E33" s="240">
        <v>5695268014</v>
      </c>
      <c r="F33" s="277"/>
      <c r="G33" s="277"/>
      <c r="N33" s="243"/>
    </row>
    <row r="34" spans="2:14">
      <c r="B34" s="245" t="s">
        <v>294</v>
      </c>
      <c r="C34" s="241">
        <v>2316526712</v>
      </c>
      <c r="D34" s="241">
        <v>571644857</v>
      </c>
      <c r="E34" s="240">
        <v>463116918</v>
      </c>
      <c r="F34" s="277"/>
      <c r="G34" s="277"/>
      <c r="N34" s="243">
        <f>C34</f>
        <v>2316526712</v>
      </c>
    </row>
    <row r="35" spans="2:14">
      <c r="B35" s="245" t="s">
        <v>295</v>
      </c>
      <c r="C35" s="241">
        <v>971023579</v>
      </c>
      <c r="D35" s="241">
        <v>383015976</v>
      </c>
      <c r="E35" s="240">
        <v>799615166</v>
      </c>
      <c r="F35" s="277"/>
      <c r="G35" s="277"/>
    </row>
    <row r="36" spans="2:14">
      <c r="B36" s="245" t="s">
        <v>282</v>
      </c>
      <c r="C36" s="241">
        <v>789776178</v>
      </c>
      <c r="D36" s="241">
        <v>426019017</v>
      </c>
      <c r="E36" s="240">
        <v>244724950</v>
      </c>
      <c r="F36" s="277"/>
      <c r="G36" s="277"/>
    </row>
    <row r="37" spans="2:14">
      <c r="B37" s="245" t="s">
        <v>251</v>
      </c>
      <c r="C37" s="241">
        <v>4197793945</v>
      </c>
      <c r="D37" s="241">
        <v>3924295529</v>
      </c>
      <c r="E37" s="240">
        <v>4187810980</v>
      </c>
      <c r="F37" s="277"/>
      <c r="G37" s="277"/>
    </row>
    <row r="38" spans="2:14">
      <c r="B38" s="245" t="s">
        <v>252</v>
      </c>
      <c r="C38" s="241">
        <v>28157053090</v>
      </c>
      <c r="D38" s="241">
        <v>21368228323</v>
      </c>
      <c r="E38" s="240">
        <v>19376880851</v>
      </c>
      <c r="F38" s="277"/>
      <c r="G38" s="277"/>
    </row>
    <row r="39" spans="2:14">
      <c r="B39" s="245" t="s">
        <v>6</v>
      </c>
      <c r="C39" s="236"/>
      <c r="D39" s="236"/>
      <c r="E39" s="235"/>
      <c r="F39" s="277"/>
      <c r="G39" s="277"/>
    </row>
    <row r="40" spans="2:14">
      <c r="B40" s="245" t="s">
        <v>687</v>
      </c>
      <c r="C40" s="241">
        <v>4802002400</v>
      </c>
      <c r="D40" s="241">
        <v>4802002400</v>
      </c>
      <c r="E40" s="240">
        <v>4802002400</v>
      </c>
      <c r="F40" s="277"/>
      <c r="G40" s="277"/>
    </row>
    <row r="41" spans="2:14">
      <c r="B41" s="245" t="s">
        <v>688</v>
      </c>
      <c r="C41" s="241">
        <v>93774660970</v>
      </c>
      <c r="D41" s="241">
        <v>93774660970</v>
      </c>
      <c r="E41" s="240">
        <v>93774660970</v>
      </c>
      <c r="F41" s="277"/>
      <c r="G41" s="277"/>
    </row>
    <row r="42" spans="2:14">
      <c r="B42" s="245" t="s">
        <v>689</v>
      </c>
      <c r="C42" s="241">
        <v>311490537</v>
      </c>
      <c r="D42" s="241">
        <v>311490537</v>
      </c>
      <c r="E42" s="240">
        <v>311490537</v>
      </c>
      <c r="F42" s="277"/>
      <c r="G42" s="277"/>
    </row>
    <row r="43" spans="2:14">
      <c r="B43" s="245" t="s">
        <v>690</v>
      </c>
      <c r="C43" s="241">
        <v>93867662322</v>
      </c>
      <c r="D43" s="241">
        <v>61054597803</v>
      </c>
      <c r="E43" s="240">
        <v>42057777693</v>
      </c>
      <c r="F43" s="277"/>
      <c r="G43" s="277"/>
    </row>
    <row r="44" spans="2:14">
      <c r="B44" s="245" t="s">
        <v>253</v>
      </c>
      <c r="C44" s="241">
        <v>192755816229</v>
      </c>
      <c r="D44" s="241">
        <v>159942751710</v>
      </c>
      <c r="E44" s="240">
        <v>140945931600</v>
      </c>
      <c r="F44" s="277"/>
      <c r="G44" s="277"/>
    </row>
    <row r="45" spans="2:14">
      <c r="B45" s="252" t="s">
        <v>254</v>
      </c>
      <c r="C45" s="254">
        <v>220912869319</v>
      </c>
      <c r="D45" s="254">
        <v>181310980033</v>
      </c>
      <c r="E45" s="253">
        <v>160322812451</v>
      </c>
      <c r="F45" s="277"/>
      <c r="G45" s="277"/>
    </row>
    <row r="46" spans="2:14">
      <c r="B46" s="280"/>
      <c r="C46" s="277"/>
      <c r="D46" s="277"/>
      <c r="E46" s="277"/>
      <c r="F46" s="277"/>
      <c r="G46" s="277"/>
    </row>
    <row r="47" spans="2:14">
      <c r="B47" s="226" t="s">
        <v>691</v>
      </c>
      <c r="C47" s="277"/>
      <c r="D47" s="277"/>
      <c r="E47" s="277"/>
      <c r="F47" s="277"/>
      <c r="G47" s="277"/>
    </row>
    <row r="48" spans="2:14" ht="24">
      <c r="B48" s="278" t="s">
        <v>692</v>
      </c>
      <c r="C48" s="277"/>
      <c r="D48" s="277"/>
      <c r="E48" s="277"/>
      <c r="F48" s="277"/>
      <c r="G48" s="277"/>
    </row>
    <row r="49" spans="2:7" ht="24">
      <c r="B49" s="278" t="s">
        <v>693</v>
      </c>
      <c r="C49" s="277"/>
      <c r="D49" s="277"/>
      <c r="E49" s="277"/>
      <c r="F49" s="277"/>
      <c r="G49" s="277"/>
    </row>
    <row r="50" spans="2:7" ht="24">
      <c r="B50" s="278" t="s">
        <v>694</v>
      </c>
      <c r="C50" s="277"/>
      <c r="D50" s="277"/>
      <c r="E50" s="277"/>
      <c r="F50" s="277"/>
      <c r="G50" s="277"/>
    </row>
    <row r="51" spans="2:7">
      <c r="B51" s="232" t="s">
        <v>233</v>
      </c>
      <c r="C51" s="277"/>
      <c r="D51" s="277"/>
      <c r="E51" s="277"/>
      <c r="F51" s="277"/>
      <c r="G51" s="277"/>
    </row>
    <row r="52" spans="2:7">
      <c r="B52" s="229"/>
      <c r="C52" s="231" t="s">
        <v>682</v>
      </c>
      <c r="D52" s="231" t="s">
        <v>683</v>
      </c>
      <c r="E52" s="230" t="s">
        <v>684</v>
      </c>
      <c r="F52" s="277"/>
      <c r="G52" s="277"/>
    </row>
    <row r="53" spans="2:7">
      <c r="B53" s="245" t="s">
        <v>8</v>
      </c>
      <c r="C53" s="241">
        <v>144162647179</v>
      </c>
      <c r="D53" s="241">
        <v>97873417668</v>
      </c>
      <c r="E53" s="240">
        <v>90692655890</v>
      </c>
      <c r="F53" s="277"/>
      <c r="G53" s="277"/>
    </row>
    <row r="54" spans="2:7">
      <c r="B54" s="245" t="s">
        <v>65</v>
      </c>
      <c r="C54" s="241">
        <v>90515696130</v>
      </c>
      <c r="D54" s="241">
        <v>64608288589</v>
      </c>
      <c r="E54" s="240">
        <v>60586507310</v>
      </c>
      <c r="F54" s="277"/>
      <c r="G54" s="277"/>
    </row>
    <row r="55" spans="2:7">
      <c r="B55" s="245" t="s">
        <v>9</v>
      </c>
      <c r="C55" s="241">
        <v>53646951049</v>
      </c>
      <c r="D55" s="241">
        <v>33265129079</v>
      </c>
      <c r="E55" s="240">
        <v>30106148580</v>
      </c>
      <c r="F55" s="277"/>
      <c r="G55" s="277"/>
    </row>
    <row r="56" spans="2:7">
      <c r="B56" s="245" t="s">
        <v>255</v>
      </c>
      <c r="C56" s="241">
        <v>13534469116</v>
      </c>
      <c r="D56" s="241">
        <v>12503632129</v>
      </c>
      <c r="E56" s="240">
        <v>9786276098</v>
      </c>
      <c r="F56" s="277"/>
      <c r="G56" s="277"/>
    </row>
    <row r="57" spans="2:7">
      <c r="B57" s="245" t="s">
        <v>10</v>
      </c>
      <c r="C57" s="241">
        <v>40112481933</v>
      </c>
      <c r="D57" s="241">
        <v>20761496950</v>
      </c>
      <c r="E57" s="240">
        <v>20319872482</v>
      </c>
      <c r="F57" s="277"/>
      <c r="G57" s="277"/>
    </row>
    <row r="58" spans="2:7">
      <c r="B58" s="245" t="s">
        <v>256</v>
      </c>
      <c r="C58" s="241">
        <v>1044148132</v>
      </c>
      <c r="D58" s="241">
        <v>908833854</v>
      </c>
      <c r="E58" s="240">
        <v>766672283</v>
      </c>
      <c r="F58" s="277"/>
      <c r="G58" s="277"/>
    </row>
    <row r="59" spans="2:7">
      <c r="B59" s="245" t="s">
        <v>216</v>
      </c>
      <c r="C59" s="241">
        <v>2141541963</v>
      </c>
      <c r="D59" s="241">
        <v>805730265</v>
      </c>
      <c r="E59" s="240">
        <v>414208583</v>
      </c>
      <c r="F59" s="277"/>
      <c r="G59" s="277"/>
    </row>
    <row r="60" spans="2:7">
      <c r="B60" s="245" t="s">
        <v>257</v>
      </c>
      <c r="C60" s="241">
        <v>2030255402</v>
      </c>
      <c r="D60" s="241">
        <v>1232707547</v>
      </c>
      <c r="E60" s="240">
        <v>2498298830</v>
      </c>
      <c r="F60" s="277"/>
      <c r="G60" s="277"/>
    </row>
    <row r="61" spans="2:7">
      <c r="B61" s="245" t="s">
        <v>258</v>
      </c>
      <c r="C61" s="241">
        <v>3271487142</v>
      </c>
      <c r="D61" s="241">
        <v>1316129587</v>
      </c>
      <c r="E61" s="240">
        <v>2035899301</v>
      </c>
      <c r="F61" s="277"/>
      <c r="G61" s="277"/>
    </row>
    <row r="62" spans="2:7">
      <c r="B62" s="245" t="s">
        <v>695</v>
      </c>
      <c r="C62" s="241">
        <v>-12526895</v>
      </c>
      <c r="D62" s="236">
        <v>0</v>
      </c>
      <c r="E62" s="235">
        <v>0</v>
      </c>
      <c r="F62" s="277"/>
      <c r="G62" s="277"/>
    </row>
    <row r="63" spans="2:7">
      <c r="B63" s="245" t="s">
        <v>76</v>
      </c>
      <c r="C63" s="241">
        <v>37761329467</v>
      </c>
      <c r="D63" s="241">
        <v>20781178499</v>
      </c>
      <c r="E63" s="240">
        <v>21134735711</v>
      </c>
      <c r="F63" s="277"/>
      <c r="G63" s="277"/>
    </row>
    <row r="64" spans="2:7">
      <c r="B64" s="245" t="s">
        <v>77</v>
      </c>
      <c r="C64" s="241">
        <v>4417794618</v>
      </c>
      <c r="D64" s="241">
        <v>1624143381</v>
      </c>
      <c r="E64" s="240">
        <v>2322616469</v>
      </c>
      <c r="F64" s="277"/>
      <c r="G64" s="277"/>
    </row>
    <row r="65" spans="2:7">
      <c r="B65" s="245" t="s">
        <v>11</v>
      </c>
      <c r="C65" s="241">
        <v>33343534849</v>
      </c>
      <c r="D65" s="241">
        <v>19157035118</v>
      </c>
      <c r="E65" s="240">
        <v>18812119242</v>
      </c>
      <c r="F65" s="277"/>
      <c r="G65" s="277"/>
    </row>
    <row r="66" spans="2:7">
      <c r="B66" s="245" t="s">
        <v>91</v>
      </c>
      <c r="C66" s="241">
        <v>-530470330</v>
      </c>
      <c r="D66" s="241">
        <v>-160215008</v>
      </c>
      <c r="E66" s="240">
        <v>-348234716</v>
      </c>
      <c r="F66" s="277"/>
      <c r="G66" s="277"/>
    </row>
    <row r="67" spans="2:7" ht="24">
      <c r="B67" s="245" t="s">
        <v>696</v>
      </c>
      <c r="C67" s="241">
        <v>-530470330</v>
      </c>
      <c r="D67" s="241">
        <v>-160215008</v>
      </c>
      <c r="E67" s="240">
        <v>-348234716</v>
      </c>
      <c r="F67" s="277"/>
      <c r="G67" s="277"/>
    </row>
    <row r="68" spans="2:7" ht="24">
      <c r="B68" s="245" t="s">
        <v>697</v>
      </c>
      <c r="C68" s="241">
        <v>-530470330</v>
      </c>
      <c r="D68" s="241">
        <v>-160215008</v>
      </c>
      <c r="E68" s="240">
        <v>-348234716</v>
      </c>
      <c r="F68" s="277"/>
      <c r="G68" s="277"/>
    </row>
    <row r="69" spans="2:7">
      <c r="B69" s="245" t="s">
        <v>262</v>
      </c>
      <c r="C69" s="241">
        <v>32813064519</v>
      </c>
      <c r="D69" s="241">
        <v>18996820110</v>
      </c>
      <c r="E69" s="240">
        <v>18463884526</v>
      </c>
      <c r="F69" s="277"/>
      <c r="G69" s="277"/>
    </row>
    <row r="70" spans="2:7">
      <c r="B70" s="245" t="s">
        <v>80</v>
      </c>
      <c r="C70" s="236"/>
      <c r="D70" s="236"/>
      <c r="E70" s="235"/>
      <c r="F70" s="277"/>
      <c r="G70" s="277"/>
    </row>
    <row r="71" spans="2:7">
      <c r="B71" s="245" t="s">
        <v>698</v>
      </c>
      <c r="C71" s="241">
        <v>1389</v>
      </c>
      <c r="D71" s="236">
        <v>798</v>
      </c>
      <c r="E71" s="235">
        <v>784</v>
      </c>
      <c r="F71" s="277"/>
      <c r="G71" s="277"/>
    </row>
    <row r="72" spans="2:7">
      <c r="B72" s="252" t="s">
        <v>699</v>
      </c>
      <c r="C72" s="254">
        <v>1388</v>
      </c>
      <c r="D72" s="257">
        <v>796</v>
      </c>
      <c r="E72" s="281">
        <v>784</v>
      </c>
      <c r="F72" s="277"/>
      <c r="G72" s="277"/>
    </row>
    <row r="73" spans="2:7">
      <c r="B73" s="280"/>
      <c r="C73" s="277"/>
      <c r="D73" s="277"/>
      <c r="E73" s="277"/>
      <c r="F73" s="277"/>
      <c r="G73" s="277"/>
    </row>
    <row r="74" spans="2:7">
      <c r="B74" s="226" t="s">
        <v>700</v>
      </c>
      <c r="C74" s="277"/>
      <c r="D74" s="277"/>
      <c r="E74" s="277"/>
      <c r="F74" s="277"/>
      <c r="G74" s="277"/>
    </row>
    <row r="75" spans="2:7" ht="24">
      <c r="B75" s="278" t="s">
        <v>692</v>
      </c>
      <c r="C75" s="277"/>
      <c r="D75" s="277"/>
      <c r="E75" s="277"/>
      <c r="F75" s="277"/>
      <c r="G75" s="277"/>
    </row>
    <row r="76" spans="2:7" ht="24">
      <c r="B76" s="278" t="s">
        <v>693</v>
      </c>
      <c r="C76" s="277"/>
      <c r="D76" s="277"/>
      <c r="E76" s="277"/>
      <c r="F76" s="277"/>
      <c r="G76" s="277"/>
    </row>
    <row r="77" spans="2:7" ht="24">
      <c r="B77" s="278" t="s">
        <v>694</v>
      </c>
      <c r="C77" s="277"/>
      <c r="D77" s="277"/>
      <c r="E77" s="277"/>
      <c r="F77" s="277"/>
      <c r="G77" s="277"/>
    </row>
    <row r="78" spans="2:7">
      <c r="B78" s="232" t="s">
        <v>233</v>
      </c>
      <c r="C78" s="277"/>
      <c r="D78" s="277"/>
      <c r="E78" s="277"/>
      <c r="F78" s="277"/>
      <c r="G78" s="277"/>
    </row>
    <row r="79" spans="2:7">
      <c r="B79" s="678"/>
      <c r="C79" s="658" t="s">
        <v>6</v>
      </c>
      <c r="D79" s="659"/>
      <c r="E79" s="659"/>
      <c r="F79" s="659"/>
      <c r="G79" s="660"/>
    </row>
    <row r="80" spans="2:7">
      <c r="B80" s="679"/>
      <c r="C80" s="255" t="s">
        <v>97</v>
      </c>
      <c r="D80" s="255" t="s">
        <v>287</v>
      </c>
      <c r="E80" s="255" t="s">
        <v>701</v>
      </c>
      <c r="F80" s="255" t="s">
        <v>100</v>
      </c>
      <c r="G80" s="262" t="s">
        <v>562</v>
      </c>
    </row>
    <row r="81" spans="2:7">
      <c r="B81" s="245" t="s">
        <v>265</v>
      </c>
      <c r="C81" s="241">
        <v>4802002400</v>
      </c>
      <c r="D81" s="241">
        <v>93774660970</v>
      </c>
      <c r="E81" s="241">
        <v>311490537</v>
      </c>
      <c r="F81" s="241">
        <v>23593893167</v>
      </c>
      <c r="G81" s="240">
        <v>122482047074</v>
      </c>
    </row>
    <row r="82" spans="2:7">
      <c r="B82" s="245" t="s">
        <v>11</v>
      </c>
      <c r="C82" s="236"/>
      <c r="D82" s="236"/>
      <c r="E82" s="236"/>
      <c r="F82" s="241">
        <v>18812119242</v>
      </c>
      <c r="G82" s="240">
        <v>18812119242</v>
      </c>
    </row>
    <row r="83" spans="2:7">
      <c r="B83" s="245" t="s">
        <v>702</v>
      </c>
      <c r="C83" s="236"/>
      <c r="D83" s="236"/>
      <c r="E83" s="236"/>
      <c r="F83" s="241">
        <v>-348234716</v>
      </c>
      <c r="G83" s="240">
        <v>-348234716</v>
      </c>
    </row>
    <row r="84" spans="2:7">
      <c r="B84" s="245" t="s">
        <v>266</v>
      </c>
      <c r="C84" s="241">
        <v>4802002400</v>
      </c>
      <c r="D84" s="241">
        <v>93774660970</v>
      </c>
      <c r="E84" s="241">
        <v>311490537</v>
      </c>
      <c r="F84" s="241">
        <v>42057777693</v>
      </c>
      <c r="G84" s="240">
        <v>140945931600</v>
      </c>
    </row>
    <row r="85" spans="2:7">
      <c r="B85" s="245" t="s">
        <v>575</v>
      </c>
      <c r="C85" s="241">
        <v>4802002400</v>
      </c>
      <c r="D85" s="241">
        <v>93774660970</v>
      </c>
      <c r="E85" s="241">
        <v>311490537</v>
      </c>
      <c r="F85" s="241">
        <v>42057777693</v>
      </c>
      <c r="G85" s="240">
        <v>140945931600</v>
      </c>
    </row>
    <row r="86" spans="2:7">
      <c r="B86" s="245" t="s">
        <v>11</v>
      </c>
      <c r="C86" s="236"/>
      <c r="D86" s="236"/>
      <c r="E86" s="236"/>
      <c r="F86" s="241">
        <v>19157035118</v>
      </c>
      <c r="G86" s="240">
        <v>19157035118</v>
      </c>
    </row>
    <row r="87" spans="2:7">
      <c r="B87" s="245" t="s">
        <v>702</v>
      </c>
      <c r="C87" s="236"/>
      <c r="D87" s="236"/>
      <c r="E87" s="236"/>
      <c r="F87" s="241">
        <v>-160215008</v>
      </c>
      <c r="G87" s="240">
        <v>-160215008</v>
      </c>
    </row>
    <row r="88" spans="2:7">
      <c r="B88" s="245" t="s">
        <v>703</v>
      </c>
      <c r="C88" s="241">
        <v>4802002400</v>
      </c>
      <c r="D88" s="241">
        <v>93774660970</v>
      </c>
      <c r="E88" s="241">
        <v>311490537</v>
      </c>
      <c r="F88" s="241">
        <v>61054597803</v>
      </c>
      <c r="G88" s="240">
        <v>159942751710</v>
      </c>
    </row>
    <row r="89" spans="2:7">
      <c r="B89" s="245" t="s">
        <v>704</v>
      </c>
      <c r="C89" s="241">
        <v>4802002400</v>
      </c>
      <c r="D89" s="241">
        <v>93774660970</v>
      </c>
      <c r="E89" s="241">
        <v>311490537</v>
      </c>
      <c r="F89" s="241">
        <v>61054597803</v>
      </c>
      <c r="G89" s="240">
        <v>159942751710</v>
      </c>
    </row>
    <row r="90" spans="2:7">
      <c r="B90" s="245" t="s">
        <v>11</v>
      </c>
      <c r="C90" s="236"/>
      <c r="D90" s="236"/>
      <c r="E90" s="236"/>
      <c r="F90" s="241">
        <v>33343534849</v>
      </c>
      <c r="G90" s="240">
        <v>33343534849</v>
      </c>
    </row>
    <row r="91" spans="2:7">
      <c r="B91" s="245" t="s">
        <v>702</v>
      </c>
      <c r="C91" s="236"/>
      <c r="D91" s="236"/>
      <c r="E91" s="236"/>
      <c r="F91" s="241">
        <v>-530470330</v>
      </c>
      <c r="G91" s="240">
        <v>-530470330</v>
      </c>
    </row>
    <row r="92" spans="2:7">
      <c r="B92" s="252" t="s">
        <v>705</v>
      </c>
      <c r="C92" s="254">
        <v>4802002400</v>
      </c>
      <c r="D92" s="254">
        <v>93774660970</v>
      </c>
      <c r="E92" s="254">
        <v>311490537</v>
      </c>
      <c r="F92" s="254">
        <v>93867662322</v>
      </c>
      <c r="G92" s="253">
        <v>192755816229</v>
      </c>
    </row>
    <row r="93" spans="2:7">
      <c r="B93" s="280"/>
      <c r="C93" s="277"/>
      <c r="D93" s="277"/>
      <c r="E93" s="277"/>
      <c r="F93" s="277"/>
      <c r="G93" s="277"/>
    </row>
    <row r="94" spans="2:7">
      <c r="B94" s="226" t="s">
        <v>706</v>
      </c>
      <c r="C94" s="277"/>
      <c r="D94" s="277"/>
      <c r="E94" s="277"/>
      <c r="F94" s="277"/>
      <c r="G94" s="277"/>
    </row>
    <row r="95" spans="2:7" ht="24">
      <c r="B95" s="278" t="s">
        <v>692</v>
      </c>
      <c r="C95" s="277"/>
      <c r="D95" s="277"/>
      <c r="E95" s="277"/>
      <c r="F95" s="277"/>
      <c r="G95" s="277"/>
    </row>
    <row r="96" spans="2:7" ht="24">
      <c r="B96" s="278" t="s">
        <v>693</v>
      </c>
      <c r="C96" s="277"/>
      <c r="D96" s="277"/>
      <c r="E96" s="277"/>
      <c r="F96" s="277"/>
      <c r="G96" s="277"/>
    </row>
    <row r="97" spans="2:7" ht="24">
      <c r="B97" s="278" t="s">
        <v>694</v>
      </c>
      <c r="C97" s="277"/>
      <c r="D97" s="277"/>
      <c r="E97" s="277"/>
      <c r="F97" s="277"/>
      <c r="G97" s="277"/>
    </row>
    <row r="98" spans="2:7">
      <c r="B98" s="232" t="s">
        <v>233</v>
      </c>
      <c r="C98" s="277"/>
      <c r="D98" s="277"/>
      <c r="E98" s="277"/>
      <c r="F98" s="277"/>
      <c r="G98" s="277"/>
    </row>
    <row r="99" spans="2:7">
      <c r="B99" s="229"/>
      <c r="C99" s="231" t="s">
        <v>682</v>
      </c>
      <c r="D99" s="231" t="s">
        <v>683</v>
      </c>
      <c r="E99" s="230" t="s">
        <v>684</v>
      </c>
      <c r="F99" s="277"/>
      <c r="G99" s="277"/>
    </row>
    <row r="100" spans="2:7" ht="24">
      <c r="B100" s="245" t="s">
        <v>707</v>
      </c>
      <c r="C100" s="241">
        <v>42493743847</v>
      </c>
      <c r="D100" s="241">
        <v>22156753348</v>
      </c>
      <c r="E100" s="240">
        <v>8158311406</v>
      </c>
      <c r="F100" s="277"/>
      <c r="G100" s="277"/>
    </row>
    <row r="101" spans="2:7" ht="24">
      <c r="B101" s="245" t="s">
        <v>708</v>
      </c>
      <c r="C101" s="241">
        <v>43817167611</v>
      </c>
      <c r="D101" s="241">
        <v>23402820620</v>
      </c>
      <c r="E101" s="240">
        <v>7857314506</v>
      </c>
      <c r="F101" s="277"/>
      <c r="G101" s="277"/>
    </row>
    <row r="102" spans="2:7">
      <c r="B102" s="245" t="s">
        <v>709</v>
      </c>
      <c r="C102" s="241">
        <v>506599038</v>
      </c>
      <c r="D102" s="241">
        <v>993281108</v>
      </c>
      <c r="E102" s="240">
        <v>743308465</v>
      </c>
      <c r="F102" s="277"/>
      <c r="G102" s="277"/>
    </row>
    <row r="103" spans="2:7">
      <c r="B103" s="245" t="s">
        <v>710</v>
      </c>
      <c r="C103" s="241">
        <v>-14700322</v>
      </c>
      <c r="D103" s="241">
        <v>-15173970</v>
      </c>
      <c r="E103" s="240">
        <v>-17948515</v>
      </c>
      <c r="F103" s="277"/>
      <c r="G103" s="277"/>
    </row>
    <row r="104" spans="2:7">
      <c r="B104" s="245" t="s">
        <v>711</v>
      </c>
      <c r="C104" s="241">
        <v>-1815322480</v>
      </c>
      <c r="D104" s="241">
        <v>-2224174410</v>
      </c>
      <c r="E104" s="240">
        <v>-424363050</v>
      </c>
      <c r="F104" s="277"/>
      <c r="G104" s="277"/>
    </row>
    <row r="105" spans="2:7" ht="24">
      <c r="B105" s="245" t="s">
        <v>331</v>
      </c>
      <c r="C105" s="241">
        <v>-27668012627</v>
      </c>
      <c r="D105" s="241">
        <v>-20761365313</v>
      </c>
      <c r="E105" s="240">
        <v>-17686998008</v>
      </c>
      <c r="F105" s="277"/>
      <c r="G105" s="277"/>
    </row>
    <row r="106" spans="2:7" ht="24">
      <c r="B106" s="245" t="s">
        <v>712</v>
      </c>
      <c r="C106" s="236">
        <v>0</v>
      </c>
      <c r="D106" s="241">
        <v>30200000</v>
      </c>
      <c r="E106" s="240">
        <v>1800000000</v>
      </c>
      <c r="F106" s="277"/>
      <c r="G106" s="277"/>
    </row>
    <row r="107" spans="2:7" ht="24">
      <c r="B107" s="245" t="s">
        <v>713</v>
      </c>
      <c r="C107" s="241">
        <v>10600000</v>
      </c>
      <c r="D107" s="241">
        <v>94800000</v>
      </c>
      <c r="E107" s="240">
        <v>337442000</v>
      </c>
      <c r="F107" s="277"/>
      <c r="G107" s="277"/>
    </row>
    <row r="108" spans="2:7">
      <c r="B108" s="245" t="s">
        <v>714</v>
      </c>
      <c r="C108" s="236">
        <v>0</v>
      </c>
      <c r="D108" s="241">
        <v>10000000</v>
      </c>
      <c r="E108" s="235">
        <v>0</v>
      </c>
      <c r="F108" s="277"/>
      <c r="G108" s="277"/>
    </row>
    <row r="109" spans="2:7">
      <c r="B109" s="245" t="s">
        <v>715</v>
      </c>
      <c r="C109" s="236">
        <v>0</v>
      </c>
      <c r="D109" s="236">
        <v>0</v>
      </c>
      <c r="E109" s="240">
        <v>134545455</v>
      </c>
      <c r="F109" s="277"/>
      <c r="G109" s="277"/>
    </row>
    <row r="110" spans="2:7">
      <c r="B110" s="245" t="s">
        <v>716</v>
      </c>
      <c r="C110" s="241">
        <v>7000000000</v>
      </c>
      <c r="D110" s="236">
        <v>0</v>
      </c>
      <c r="E110" s="235">
        <v>0</v>
      </c>
      <c r="F110" s="277"/>
      <c r="G110" s="277"/>
    </row>
    <row r="111" spans="2:7" ht="24">
      <c r="B111" s="245" t="s">
        <v>717</v>
      </c>
      <c r="C111" s="241">
        <v>-243284120</v>
      </c>
      <c r="D111" s="241">
        <v>-242086000</v>
      </c>
      <c r="E111" s="240">
        <v>-11809338990</v>
      </c>
      <c r="F111" s="277"/>
      <c r="G111" s="277"/>
    </row>
    <row r="112" spans="2:7">
      <c r="B112" s="245" t="s">
        <v>718</v>
      </c>
      <c r="C112" s="241">
        <v>-1542875954</v>
      </c>
      <c r="D112" s="241">
        <v>-2493281405</v>
      </c>
      <c r="E112" s="240">
        <v>-710539196</v>
      </c>
      <c r="F112" s="277"/>
      <c r="G112" s="277"/>
    </row>
    <row r="113" spans="2:14">
      <c r="B113" s="245" t="s">
        <v>719</v>
      </c>
      <c r="C113" s="241">
        <v>-23112452553</v>
      </c>
      <c r="D113" s="241">
        <v>-12814463254</v>
      </c>
      <c r="E113" s="240">
        <v>-6417107277</v>
      </c>
      <c r="F113" s="277"/>
      <c r="G113" s="277"/>
    </row>
    <row r="114" spans="2:14">
      <c r="B114" s="245" t="s">
        <v>720</v>
      </c>
      <c r="C114" s="241">
        <v>-2280000000</v>
      </c>
      <c r="D114" s="236">
        <v>0</v>
      </c>
      <c r="E114" s="240">
        <v>-1022000000</v>
      </c>
      <c r="F114" s="277"/>
      <c r="G114" s="277"/>
    </row>
    <row r="115" spans="2:14" ht="36">
      <c r="B115" s="245" t="s">
        <v>721</v>
      </c>
      <c r="C115" s="236">
        <v>0</v>
      </c>
      <c r="D115" s="241">
        <v>-5346534654</v>
      </c>
      <c r="E115" s="235">
        <v>0</v>
      </c>
      <c r="F115" s="277"/>
      <c r="G115" s="277"/>
    </row>
    <row r="116" spans="2:14">
      <c r="B116" s="245" t="s">
        <v>722</v>
      </c>
      <c r="C116" s="241">
        <v>-7000000000</v>
      </c>
      <c r="D116" s="236">
        <v>0</v>
      </c>
      <c r="E116" s="235">
        <v>0</v>
      </c>
      <c r="F116" s="277"/>
      <c r="G116" s="277"/>
    </row>
    <row r="117" spans="2:14" ht="24">
      <c r="B117" s="245" t="s">
        <v>723</v>
      </c>
      <c r="C117" s="241">
        <v>-500000000</v>
      </c>
      <c r="D117" s="236">
        <v>0</v>
      </c>
      <c r="E117" s="235">
        <v>0</v>
      </c>
      <c r="F117" s="277"/>
      <c r="G117" s="277"/>
    </row>
    <row r="118" spans="2:14">
      <c r="B118" s="245" t="s">
        <v>724</v>
      </c>
      <c r="C118" s="241">
        <v>-187834202</v>
      </c>
      <c r="D118" s="241">
        <v>-248104886</v>
      </c>
      <c r="E118" s="235">
        <v>0</v>
      </c>
      <c r="F118" s="277"/>
      <c r="G118" s="277"/>
    </row>
    <row r="119" spans="2:14">
      <c r="B119" s="245" t="s">
        <v>725</v>
      </c>
      <c r="C119" s="236">
        <v>0</v>
      </c>
      <c r="D119" s="241">
        <v>1000000000</v>
      </c>
      <c r="E119" s="240">
        <v>1000000000</v>
      </c>
      <c r="F119" s="277"/>
      <c r="G119" s="277"/>
    </row>
    <row r="120" spans="2:14">
      <c r="B120" s="245" t="s">
        <v>726</v>
      </c>
      <c r="C120" s="236">
        <v>0</v>
      </c>
      <c r="D120" s="241">
        <v>-1000000000</v>
      </c>
      <c r="E120" s="240">
        <v>-1000000000</v>
      </c>
      <c r="F120" s="277"/>
      <c r="G120" s="277"/>
    </row>
    <row r="121" spans="2:14">
      <c r="B121" s="245" t="s">
        <v>727</v>
      </c>
      <c r="C121" s="241">
        <v>-187834202</v>
      </c>
      <c r="D121" s="241">
        <v>-248104886</v>
      </c>
      <c r="E121" s="235">
        <v>0</v>
      </c>
      <c r="F121" s="277"/>
      <c r="G121" s="277"/>
    </row>
    <row r="122" spans="2:14" ht="24">
      <c r="B122" s="245" t="s">
        <v>728</v>
      </c>
      <c r="C122" s="241">
        <v>-2951539775</v>
      </c>
      <c r="D122" s="241">
        <v>-408480701</v>
      </c>
      <c r="E122" s="240">
        <v>-25175893</v>
      </c>
      <c r="F122" s="277"/>
      <c r="G122" s="277"/>
    </row>
    <row r="123" spans="2:14" ht="24">
      <c r="B123" s="245" t="s">
        <v>729</v>
      </c>
      <c r="C123" s="241">
        <v>11686357243</v>
      </c>
      <c r="D123" s="241">
        <v>738802448</v>
      </c>
      <c r="E123" s="240">
        <v>-9553862495</v>
      </c>
      <c r="F123" s="277"/>
      <c r="G123" s="277"/>
    </row>
    <row r="124" spans="2:14">
      <c r="B124" s="245" t="s">
        <v>730</v>
      </c>
      <c r="C124" s="241">
        <v>38904477071</v>
      </c>
      <c r="D124" s="241">
        <v>38165674623</v>
      </c>
      <c r="E124" s="240">
        <v>47719537118</v>
      </c>
      <c r="F124" s="277"/>
      <c r="G124" s="277"/>
    </row>
    <row r="125" spans="2:14">
      <c r="B125" s="252" t="s">
        <v>731</v>
      </c>
      <c r="C125" s="254">
        <v>50590834314</v>
      </c>
      <c r="D125" s="254">
        <v>38904477071</v>
      </c>
      <c r="E125" s="253">
        <v>38165674623</v>
      </c>
      <c r="F125" s="277"/>
      <c r="G125" s="277"/>
    </row>
    <row r="127" spans="2:14">
      <c r="M127" s="222" t="s">
        <v>732</v>
      </c>
    </row>
    <row r="128" spans="2:14" ht="15">
      <c r="B128" s="282" t="s">
        <v>733</v>
      </c>
      <c r="C128" s="195"/>
      <c r="D128" s="195"/>
      <c r="E128" s="195"/>
      <c r="F128" s="195"/>
      <c r="G128" s="195"/>
      <c r="H128" s="195"/>
      <c r="I128" s="195"/>
      <c r="M128" s="222" t="s">
        <v>613</v>
      </c>
      <c r="N128" s="243">
        <f>I137*1000</f>
        <v>-4077415000</v>
      </c>
    </row>
    <row r="129" spans="2:14" ht="15">
      <c r="B129" s="195"/>
      <c r="C129" s="195"/>
      <c r="D129" s="195"/>
      <c r="E129" s="195"/>
      <c r="F129" s="195"/>
      <c r="G129" s="195"/>
      <c r="H129" s="195"/>
      <c r="I129" s="195"/>
      <c r="M129" s="222" t="s">
        <v>215</v>
      </c>
      <c r="N129" s="243">
        <f>G184*1000</f>
        <v>-134388000</v>
      </c>
    </row>
    <row r="130" spans="2:14" ht="57">
      <c r="B130" s="283" t="s">
        <v>734</v>
      </c>
      <c r="C130" s="195"/>
      <c r="D130" s="195"/>
      <c r="E130" s="195"/>
      <c r="F130" s="195"/>
      <c r="G130" s="195"/>
      <c r="H130" s="195"/>
      <c r="I130" s="195"/>
      <c r="N130" s="243">
        <f>SUM(N128:N129)</f>
        <v>-4211803000</v>
      </c>
    </row>
    <row r="131" spans="2:14" ht="15">
      <c r="B131" s="284" t="s">
        <v>735</v>
      </c>
      <c r="C131" s="195"/>
      <c r="D131" s="195"/>
      <c r="E131" s="195"/>
      <c r="F131" s="195"/>
      <c r="G131" s="195"/>
      <c r="H131" s="195"/>
      <c r="I131" s="195"/>
    </row>
    <row r="132" spans="2:14" ht="13.5" customHeight="1">
      <c r="B132" s="680" t="s">
        <v>736</v>
      </c>
      <c r="C132" s="682" t="s">
        <v>221</v>
      </c>
      <c r="D132" s="682" t="s">
        <v>222</v>
      </c>
      <c r="E132" s="682" t="s">
        <v>223</v>
      </c>
      <c r="F132" s="682" t="s">
        <v>224</v>
      </c>
      <c r="G132" s="285" t="s">
        <v>325</v>
      </c>
      <c r="H132" s="682" t="s">
        <v>225</v>
      </c>
      <c r="I132" s="684" t="s">
        <v>737</v>
      </c>
    </row>
    <row r="133" spans="2:14" ht="13.5">
      <c r="B133" s="681"/>
      <c r="C133" s="683"/>
      <c r="D133" s="683"/>
      <c r="E133" s="683"/>
      <c r="F133" s="683"/>
      <c r="G133" s="286" t="s">
        <v>326</v>
      </c>
      <c r="H133" s="683"/>
      <c r="I133" s="685"/>
    </row>
    <row r="134" spans="2:14" ht="14.25">
      <c r="B134" s="287" t="s">
        <v>327</v>
      </c>
      <c r="C134" s="288">
        <v>15191714</v>
      </c>
      <c r="D134" s="288">
        <v>15216714</v>
      </c>
      <c r="E134" s="288">
        <v>1553158</v>
      </c>
      <c r="F134" s="288">
        <v>10318067</v>
      </c>
      <c r="G134" s="288">
        <v>4312480</v>
      </c>
      <c r="H134" s="288">
        <v>7259139</v>
      </c>
      <c r="I134" s="289">
        <v>53851272</v>
      </c>
    </row>
    <row r="135" spans="2:14" ht="14.25">
      <c r="B135" s="287" t="s">
        <v>738</v>
      </c>
      <c r="C135" s="290" t="s">
        <v>2</v>
      </c>
      <c r="D135" s="290" t="s">
        <v>2</v>
      </c>
      <c r="E135" s="290" t="s">
        <v>739</v>
      </c>
      <c r="F135" s="290" t="s">
        <v>740</v>
      </c>
      <c r="G135" s="290" t="s">
        <v>741</v>
      </c>
      <c r="H135" s="288">
        <v>22655701</v>
      </c>
      <c r="I135" s="289">
        <v>22655701</v>
      </c>
    </row>
    <row r="136" spans="2:14" ht="14.25">
      <c r="B136" s="287" t="s">
        <v>742</v>
      </c>
      <c r="C136" s="290" t="s">
        <v>739</v>
      </c>
      <c r="D136" s="288">
        <v>20534960</v>
      </c>
      <c r="E136" s="288">
        <v>8000</v>
      </c>
      <c r="F136" s="288">
        <v>1527000</v>
      </c>
      <c r="G136" s="288">
        <v>6140293</v>
      </c>
      <c r="H136" s="288">
        <v>-28210253</v>
      </c>
      <c r="I136" s="291" t="s">
        <v>2</v>
      </c>
    </row>
    <row r="137" spans="2:14" ht="14.25">
      <c r="B137" s="292" t="s">
        <v>743</v>
      </c>
      <c r="C137" s="290" t="s">
        <v>739</v>
      </c>
      <c r="D137" s="288">
        <v>-527867</v>
      </c>
      <c r="E137" s="288">
        <v>-139756</v>
      </c>
      <c r="F137" s="288">
        <v>-2390867</v>
      </c>
      <c r="G137" s="288">
        <v>-1018925</v>
      </c>
      <c r="H137" s="290" t="s">
        <v>744</v>
      </c>
      <c r="I137" s="289">
        <v>-4077415</v>
      </c>
    </row>
    <row r="138" spans="2:14" ht="13.5">
      <c r="B138" s="287" t="s">
        <v>328</v>
      </c>
      <c r="C138" s="293">
        <v>15191714</v>
      </c>
      <c r="D138" s="293">
        <v>35223807</v>
      </c>
      <c r="E138" s="293">
        <v>1421402</v>
      </c>
      <c r="F138" s="293">
        <v>9454200</v>
      </c>
      <c r="G138" s="293">
        <v>9433848</v>
      </c>
      <c r="H138" s="293">
        <v>1704587</v>
      </c>
      <c r="I138" s="294">
        <v>72429558</v>
      </c>
    </row>
    <row r="139" spans="2:14" ht="14.25">
      <c r="B139" s="287" t="s">
        <v>745</v>
      </c>
      <c r="C139" s="288">
        <v>15191714</v>
      </c>
      <c r="D139" s="288">
        <v>39016470</v>
      </c>
      <c r="E139" s="288">
        <v>2791960</v>
      </c>
      <c r="F139" s="288">
        <v>31416928</v>
      </c>
      <c r="G139" s="288">
        <v>13203031</v>
      </c>
      <c r="H139" s="288">
        <v>1704587</v>
      </c>
      <c r="I139" s="289">
        <v>103324690</v>
      </c>
    </row>
    <row r="140" spans="2:14" ht="14.25">
      <c r="B140" s="287" t="s">
        <v>746</v>
      </c>
      <c r="C140" s="290" t="s">
        <v>741</v>
      </c>
      <c r="D140" s="288">
        <v>-3792663</v>
      </c>
      <c r="E140" s="288">
        <v>-1370558</v>
      </c>
      <c r="F140" s="288">
        <v>-21957453</v>
      </c>
      <c r="G140" s="288">
        <v>-3769179</v>
      </c>
      <c r="H140" s="290" t="s">
        <v>744</v>
      </c>
      <c r="I140" s="289">
        <v>-30889853</v>
      </c>
    </row>
    <row r="141" spans="2:14" ht="14.25">
      <c r="B141" s="295" t="s">
        <v>747</v>
      </c>
      <c r="C141" s="296" t="s">
        <v>740</v>
      </c>
      <c r="D141" s="296" t="s">
        <v>739</v>
      </c>
      <c r="E141" s="296" t="s">
        <v>740</v>
      </c>
      <c r="F141" s="297">
        <v>-5275</v>
      </c>
      <c r="G141" s="296">
        <v>-4</v>
      </c>
      <c r="H141" s="296" t="s">
        <v>740</v>
      </c>
      <c r="I141" s="298">
        <v>-5279</v>
      </c>
    </row>
    <row r="142" spans="2:14" ht="15.75">
      <c r="B142" s="299"/>
      <c r="C142" s="195"/>
      <c r="D142" s="195"/>
      <c r="E142" s="195"/>
      <c r="F142" s="195"/>
      <c r="G142" s="195"/>
      <c r="H142" s="195"/>
      <c r="I142" s="195"/>
    </row>
    <row r="143" spans="2:14" ht="15">
      <c r="B143" s="284" t="s">
        <v>735</v>
      </c>
      <c r="C143" s="195"/>
      <c r="D143" s="195"/>
      <c r="E143" s="195"/>
      <c r="F143" s="195"/>
      <c r="G143" s="195"/>
      <c r="H143" s="195"/>
      <c r="I143" s="195"/>
    </row>
    <row r="144" spans="2:14" ht="13.5" customHeight="1">
      <c r="B144" s="680" t="s">
        <v>748</v>
      </c>
      <c r="C144" s="682" t="s">
        <v>221</v>
      </c>
      <c r="D144" s="682" t="s">
        <v>222</v>
      </c>
      <c r="E144" s="682" t="s">
        <v>223</v>
      </c>
      <c r="F144" s="682" t="s">
        <v>224</v>
      </c>
      <c r="G144" s="285" t="s">
        <v>325</v>
      </c>
      <c r="H144" s="682" t="s">
        <v>225</v>
      </c>
      <c r="I144" s="684" t="s">
        <v>737</v>
      </c>
    </row>
    <row r="145" spans="2:9" ht="13.5">
      <c r="B145" s="681"/>
      <c r="C145" s="683"/>
      <c r="D145" s="683"/>
      <c r="E145" s="683"/>
      <c r="F145" s="683"/>
      <c r="G145" s="286" t="s">
        <v>326</v>
      </c>
      <c r="H145" s="683"/>
      <c r="I145" s="685"/>
    </row>
    <row r="146" spans="2:9" ht="14.25">
      <c r="B146" s="287" t="s">
        <v>327</v>
      </c>
      <c r="C146" s="288">
        <v>14969531</v>
      </c>
      <c r="D146" s="288">
        <v>14026496</v>
      </c>
      <c r="E146" s="288">
        <v>1758664</v>
      </c>
      <c r="F146" s="288">
        <v>10977077</v>
      </c>
      <c r="G146" s="288">
        <v>2331208</v>
      </c>
      <c r="H146" s="288">
        <v>1450992</v>
      </c>
      <c r="I146" s="289">
        <v>45513968</v>
      </c>
    </row>
    <row r="147" spans="2:9" ht="14.25">
      <c r="B147" s="287" t="s">
        <v>738</v>
      </c>
      <c r="C147" s="290" t="s">
        <v>2</v>
      </c>
      <c r="D147" s="290" t="s">
        <v>2</v>
      </c>
      <c r="E147" s="290" t="s">
        <v>2</v>
      </c>
      <c r="F147" s="290" t="s">
        <v>739</v>
      </c>
      <c r="G147" s="290" t="s">
        <v>2</v>
      </c>
      <c r="H147" s="288">
        <v>12032688</v>
      </c>
      <c r="I147" s="289">
        <v>12032688</v>
      </c>
    </row>
    <row r="148" spans="2:9" ht="14.25">
      <c r="B148" s="287" t="s">
        <v>742</v>
      </c>
      <c r="C148" s="288">
        <v>222183</v>
      </c>
      <c r="D148" s="288">
        <v>1629000</v>
      </c>
      <c r="E148" s="290" t="s">
        <v>740</v>
      </c>
      <c r="F148" s="288">
        <v>1859477</v>
      </c>
      <c r="G148" s="288">
        <v>2513881</v>
      </c>
      <c r="H148" s="288">
        <v>-6224541</v>
      </c>
      <c r="I148" s="291" t="s">
        <v>2</v>
      </c>
    </row>
    <row r="149" spans="2:9" ht="14.25">
      <c r="B149" s="292" t="s">
        <v>749</v>
      </c>
      <c r="C149" s="290" t="s">
        <v>739</v>
      </c>
      <c r="D149" s="290" t="s">
        <v>740</v>
      </c>
      <c r="E149" s="288">
        <v>-57050</v>
      </c>
      <c r="F149" s="288">
        <v>-4051</v>
      </c>
      <c r="G149" s="290" t="s">
        <v>2</v>
      </c>
      <c r="H149" s="290" t="s">
        <v>2</v>
      </c>
      <c r="I149" s="289">
        <v>-61101</v>
      </c>
    </row>
    <row r="150" spans="2:9" ht="14.25">
      <c r="B150" s="292" t="s">
        <v>743</v>
      </c>
      <c r="C150" s="290" t="s">
        <v>2</v>
      </c>
      <c r="D150" s="288">
        <v>-438782</v>
      </c>
      <c r="E150" s="288">
        <v>-148456</v>
      </c>
      <c r="F150" s="288">
        <v>-2514436</v>
      </c>
      <c r="G150" s="288">
        <v>-532609</v>
      </c>
      <c r="H150" s="290" t="s">
        <v>2</v>
      </c>
      <c r="I150" s="289">
        <v>-3634283</v>
      </c>
    </row>
    <row r="151" spans="2:9" ht="14.25">
      <c r="B151" s="287" t="s">
        <v>328</v>
      </c>
      <c r="C151" s="288">
        <v>15191714</v>
      </c>
      <c r="D151" s="288">
        <v>15216714</v>
      </c>
      <c r="E151" s="288">
        <v>1553158</v>
      </c>
      <c r="F151" s="288">
        <v>10318067</v>
      </c>
      <c r="G151" s="288">
        <v>4312480</v>
      </c>
      <c r="H151" s="288">
        <v>7259139</v>
      </c>
      <c r="I151" s="289">
        <v>53851272</v>
      </c>
    </row>
    <row r="152" spans="2:9" ht="14.25">
      <c r="B152" s="287" t="s">
        <v>745</v>
      </c>
      <c r="C152" s="288">
        <v>15191714</v>
      </c>
      <c r="D152" s="288">
        <v>18481510</v>
      </c>
      <c r="E152" s="288">
        <v>2783960</v>
      </c>
      <c r="F152" s="288">
        <v>29889928</v>
      </c>
      <c r="G152" s="288">
        <v>7062739</v>
      </c>
      <c r="H152" s="288">
        <v>7259139</v>
      </c>
      <c r="I152" s="289">
        <v>80668990</v>
      </c>
    </row>
    <row r="153" spans="2:9" ht="14.25">
      <c r="B153" s="287" t="s">
        <v>746</v>
      </c>
      <c r="C153" s="290" t="s">
        <v>2</v>
      </c>
      <c r="D153" s="288">
        <v>-3264796</v>
      </c>
      <c r="E153" s="288">
        <v>-1230802</v>
      </c>
      <c r="F153" s="288">
        <v>-19562085</v>
      </c>
      <c r="G153" s="288">
        <v>-2750255</v>
      </c>
      <c r="H153" s="290" t="s">
        <v>2</v>
      </c>
      <c r="I153" s="289">
        <v>-26807938</v>
      </c>
    </row>
    <row r="154" spans="2:9" ht="14.25">
      <c r="B154" s="295" t="s">
        <v>747</v>
      </c>
      <c r="C154" s="296" t="s">
        <v>2</v>
      </c>
      <c r="D154" s="296" t="s">
        <v>740</v>
      </c>
      <c r="E154" s="296" t="s">
        <v>739</v>
      </c>
      <c r="F154" s="297">
        <v>-9776</v>
      </c>
      <c r="G154" s="296">
        <v>-4</v>
      </c>
      <c r="H154" s="296" t="s">
        <v>2</v>
      </c>
      <c r="I154" s="298">
        <v>-9780</v>
      </c>
    </row>
    <row r="155" spans="2:9" ht="15">
      <c r="B155" s="195"/>
      <c r="C155" s="195"/>
      <c r="D155" s="195"/>
      <c r="E155" s="195"/>
      <c r="F155" s="195"/>
      <c r="G155" s="195"/>
      <c r="H155" s="195"/>
      <c r="I155" s="195"/>
    </row>
    <row r="156" spans="2:9" ht="57">
      <c r="B156" s="283" t="s">
        <v>750</v>
      </c>
      <c r="C156" s="195"/>
      <c r="D156" s="195"/>
      <c r="E156" s="195"/>
      <c r="F156" s="195"/>
      <c r="G156" s="195"/>
      <c r="H156" s="195"/>
      <c r="I156" s="195"/>
    </row>
    <row r="157" spans="2:9" ht="15">
      <c r="B157" s="284" t="s">
        <v>735</v>
      </c>
      <c r="C157" s="195"/>
      <c r="D157" s="195"/>
      <c r="E157" s="195"/>
      <c r="F157" s="195"/>
      <c r="G157" s="195"/>
      <c r="H157" s="195"/>
      <c r="I157" s="195"/>
    </row>
    <row r="158" spans="2:9" ht="15">
      <c r="B158" s="300" t="s">
        <v>665</v>
      </c>
      <c r="C158" s="301" t="s">
        <v>736</v>
      </c>
      <c r="D158" s="302" t="s">
        <v>748</v>
      </c>
      <c r="E158" s="195"/>
      <c r="F158" s="195"/>
      <c r="G158" s="195"/>
      <c r="H158" s="195"/>
      <c r="I158" s="195"/>
    </row>
    <row r="159" spans="2:9" ht="15">
      <c r="B159" s="303" t="s">
        <v>65</v>
      </c>
      <c r="C159" s="304">
        <v>3670748</v>
      </c>
      <c r="D159" s="305">
        <v>2978846</v>
      </c>
      <c r="E159" s="195"/>
      <c r="F159" s="195"/>
      <c r="G159" s="195"/>
      <c r="H159" s="195"/>
      <c r="I159" s="195"/>
    </row>
    <row r="160" spans="2:9" ht="15">
      <c r="B160" s="303" t="s">
        <v>255</v>
      </c>
      <c r="C160" s="304">
        <v>406667</v>
      </c>
      <c r="D160" s="305">
        <v>655437</v>
      </c>
      <c r="E160" s="195"/>
      <c r="F160" s="195"/>
      <c r="G160" s="195"/>
      <c r="H160" s="195"/>
      <c r="I160" s="195"/>
    </row>
    <row r="161" spans="2:9" ht="15">
      <c r="B161" s="306" t="s">
        <v>751</v>
      </c>
      <c r="C161" s="307">
        <v>4077415</v>
      </c>
      <c r="D161" s="308">
        <v>3634283</v>
      </c>
      <c r="E161" s="195"/>
      <c r="F161" s="195"/>
      <c r="G161" s="195"/>
      <c r="H161" s="195"/>
      <c r="I161" s="195"/>
    </row>
    <row r="162" spans="2:9" ht="15">
      <c r="B162" s="195"/>
      <c r="C162" s="195"/>
      <c r="D162" s="195"/>
      <c r="E162" s="195"/>
      <c r="F162" s="195"/>
      <c r="G162" s="195"/>
      <c r="H162" s="195"/>
      <c r="I162" s="195"/>
    </row>
    <row r="163" spans="2:9" ht="15">
      <c r="B163" s="282" t="s">
        <v>752</v>
      </c>
      <c r="C163" s="195"/>
      <c r="D163" s="195"/>
      <c r="E163" s="195"/>
      <c r="F163" s="195"/>
      <c r="G163" s="195"/>
      <c r="H163" s="195"/>
      <c r="I163" s="195"/>
    </row>
    <row r="164" spans="2:9" ht="15">
      <c r="B164" s="309"/>
      <c r="C164" s="195"/>
      <c r="D164" s="195"/>
      <c r="E164" s="195"/>
      <c r="F164" s="195"/>
      <c r="G164" s="195"/>
      <c r="H164" s="195"/>
      <c r="I164" s="195"/>
    </row>
    <row r="165" spans="2:9" ht="57">
      <c r="B165" s="283" t="s">
        <v>753</v>
      </c>
      <c r="C165" s="195"/>
      <c r="D165" s="195"/>
      <c r="E165" s="195"/>
      <c r="F165" s="195"/>
      <c r="G165" s="195"/>
      <c r="H165" s="195"/>
      <c r="I165" s="195"/>
    </row>
    <row r="166" spans="2:9" ht="15.75">
      <c r="B166" s="299"/>
      <c r="C166" s="195"/>
      <c r="D166" s="195"/>
      <c r="E166" s="195"/>
      <c r="F166" s="195"/>
      <c r="G166" s="195"/>
      <c r="H166" s="195"/>
      <c r="I166" s="195"/>
    </row>
    <row r="167" spans="2:9" ht="15">
      <c r="B167" s="284" t="s">
        <v>735</v>
      </c>
      <c r="C167" s="195"/>
      <c r="D167" s="195"/>
      <c r="E167" s="195"/>
      <c r="F167" s="195"/>
      <c r="G167" s="195"/>
      <c r="H167" s="195"/>
      <c r="I167" s="195"/>
    </row>
    <row r="168" spans="2:9" ht="15">
      <c r="B168" s="680" t="s">
        <v>736</v>
      </c>
      <c r="C168" s="682" t="s">
        <v>644</v>
      </c>
      <c r="D168" s="682" t="s">
        <v>228</v>
      </c>
      <c r="E168" s="682" t="s">
        <v>227</v>
      </c>
      <c r="F168" s="285" t="s">
        <v>325</v>
      </c>
      <c r="G168" s="684" t="s">
        <v>754</v>
      </c>
      <c r="H168" s="195"/>
      <c r="I168" s="195"/>
    </row>
    <row r="169" spans="2:9" ht="15">
      <c r="B169" s="681"/>
      <c r="C169" s="683"/>
      <c r="D169" s="683"/>
      <c r="E169" s="683"/>
      <c r="F169" s="286" t="s">
        <v>755</v>
      </c>
      <c r="G169" s="685"/>
      <c r="H169" s="195"/>
      <c r="I169" s="195"/>
    </row>
    <row r="170" spans="2:9" ht="15">
      <c r="B170" s="310" t="s">
        <v>327</v>
      </c>
      <c r="C170" s="293">
        <v>1143744</v>
      </c>
      <c r="D170" s="293">
        <v>2614</v>
      </c>
      <c r="E170" s="293">
        <v>28568798</v>
      </c>
      <c r="F170" s="293">
        <v>1244500</v>
      </c>
      <c r="G170" s="294">
        <v>30959656</v>
      </c>
      <c r="H170" s="195"/>
      <c r="I170" s="195"/>
    </row>
    <row r="171" spans="2:9" ht="15">
      <c r="B171" s="303" t="s">
        <v>738</v>
      </c>
      <c r="C171" s="293">
        <v>6330600</v>
      </c>
      <c r="D171" s="311" t="s">
        <v>2</v>
      </c>
      <c r="E171" s="311" t="s">
        <v>2</v>
      </c>
      <c r="F171" s="311" t="s">
        <v>2</v>
      </c>
      <c r="G171" s="294">
        <v>6330600</v>
      </c>
      <c r="H171" s="195"/>
      <c r="I171" s="195"/>
    </row>
    <row r="172" spans="2:9" ht="15">
      <c r="B172" s="303" t="s">
        <v>756</v>
      </c>
      <c r="C172" s="293">
        <v>-714698</v>
      </c>
      <c r="D172" s="293">
        <v>-1193</v>
      </c>
      <c r="E172" s="311" t="s">
        <v>2</v>
      </c>
      <c r="F172" s="311" t="s">
        <v>2</v>
      </c>
      <c r="G172" s="294">
        <v>-715891</v>
      </c>
      <c r="H172" s="195"/>
      <c r="I172" s="195"/>
    </row>
    <row r="173" spans="2:9" ht="15">
      <c r="B173" s="310" t="s">
        <v>328</v>
      </c>
      <c r="C173" s="293">
        <v>6759646</v>
      </c>
      <c r="D173" s="293">
        <v>1421</v>
      </c>
      <c r="E173" s="293">
        <v>28568798</v>
      </c>
      <c r="F173" s="293">
        <v>1244500</v>
      </c>
      <c r="G173" s="294">
        <v>36574365</v>
      </c>
      <c r="H173" s="195"/>
      <c r="I173" s="195"/>
    </row>
    <row r="174" spans="2:9" ht="15">
      <c r="B174" s="303" t="s">
        <v>745</v>
      </c>
      <c r="C174" s="293">
        <v>7910477</v>
      </c>
      <c r="D174" s="293">
        <v>116191</v>
      </c>
      <c r="E174" s="293">
        <v>28568798</v>
      </c>
      <c r="F174" s="293">
        <v>1364755</v>
      </c>
      <c r="G174" s="294">
        <v>37960221</v>
      </c>
      <c r="H174" s="195"/>
      <c r="I174" s="195"/>
    </row>
    <row r="175" spans="2:9" ht="15">
      <c r="B175" s="303" t="s">
        <v>757</v>
      </c>
      <c r="C175" s="293">
        <v>-1150831</v>
      </c>
      <c r="D175" s="293">
        <v>-114770</v>
      </c>
      <c r="E175" s="311" t="s">
        <v>2</v>
      </c>
      <c r="F175" s="311" t="s">
        <v>2</v>
      </c>
      <c r="G175" s="294">
        <v>-1265601</v>
      </c>
      <c r="H175" s="195"/>
      <c r="I175" s="195"/>
    </row>
    <row r="176" spans="2:9" ht="15">
      <c r="B176" s="312" t="s">
        <v>758</v>
      </c>
      <c r="C176" s="313" t="s">
        <v>2</v>
      </c>
      <c r="D176" s="313" t="s">
        <v>2</v>
      </c>
      <c r="E176" s="313" t="s">
        <v>2</v>
      </c>
      <c r="F176" s="314">
        <v>-120255</v>
      </c>
      <c r="G176" s="315">
        <v>-120255</v>
      </c>
      <c r="H176" s="195"/>
      <c r="I176" s="195"/>
    </row>
    <row r="177" spans="2:9" ht="15.75">
      <c r="B177" s="299"/>
      <c r="C177" s="195"/>
      <c r="D177" s="195"/>
      <c r="E177" s="195"/>
      <c r="F177" s="195"/>
      <c r="G177" s="195"/>
      <c r="H177" s="195"/>
      <c r="I177" s="195"/>
    </row>
    <row r="178" spans="2:9" ht="15">
      <c r="B178" s="284" t="s">
        <v>735</v>
      </c>
      <c r="C178" s="195"/>
      <c r="D178" s="195"/>
      <c r="E178" s="195"/>
      <c r="F178" s="195"/>
      <c r="G178" s="195"/>
      <c r="H178" s="195"/>
      <c r="I178" s="195"/>
    </row>
    <row r="179" spans="2:9" ht="15">
      <c r="B179" s="680" t="s">
        <v>748</v>
      </c>
      <c r="C179" s="682" t="s">
        <v>644</v>
      </c>
      <c r="D179" s="682" t="s">
        <v>228</v>
      </c>
      <c r="E179" s="682" t="s">
        <v>227</v>
      </c>
      <c r="F179" s="285" t="s">
        <v>325</v>
      </c>
      <c r="G179" s="684" t="s">
        <v>754</v>
      </c>
      <c r="H179" s="195"/>
      <c r="I179" s="195"/>
    </row>
    <row r="180" spans="2:9" ht="15">
      <c r="B180" s="681"/>
      <c r="C180" s="683"/>
      <c r="D180" s="683"/>
      <c r="E180" s="683"/>
      <c r="F180" s="286" t="s">
        <v>755</v>
      </c>
      <c r="G180" s="685"/>
      <c r="H180" s="195"/>
      <c r="I180" s="195"/>
    </row>
    <row r="181" spans="2:9" ht="15">
      <c r="B181" s="310" t="s">
        <v>327</v>
      </c>
      <c r="C181" s="293">
        <v>760710</v>
      </c>
      <c r="D181" s="293">
        <v>3808</v>
      </c>
      <c r="E181" s="293">
        <v>28568798</v>
      </c>
      <c r="F181" s="293">
        <v>1244500</v>
      </c>
      <c r="G181" s="294">
        <v>30577816</v>
      </c>
      <c r="H181" s="195"/>
      <c r="I181" s="195"/>
    </row>
    <row r="182" spans="2:9" ht="15">
      <c r="B182" s="303" t="s">
        <v>738</v>
      </c>
      <c r="C182" s="293">
        <v>516228</v>
      </c>
      <c r="D182" s="311" t="s">
        <v>739</v>
      </c>
      <c r="E182" s="311" t="s">
        <v>2</v>
      </c>
      <c r="F182" s="311" t="s">
        <v>739</v>
      </c>
      <c r="G182" s="294">
        <v>516228</v>
      </c>
      <c r="H182" s="195"/>
      <c r="I182" s="195"/>
    </row>
    <row r="183" spans="2:9" ht="15">
      <c r="B183" s="303" t="s">
        <v>759</v>
      </c>
      <c r="C183" s="311" t="s">
        <v>739</v>
      </c>
      <c r="D183" s="311" t="s">
        <v>739</v>
      </c>
      <c r="E183" s="311" t="s">
        <v>739</v>
      </c>
      <c r="F183" s="311" t="s">
        <v>2</v>
      </c>
      <c r="G183" s="316" t="s">
        <v>2</v>
      </c>
      <c r="H183" s="195"/>
      <c r="I183" s="195"/>
    </row>
    <row r="184" spans="2:9" ht="15">
      <c r="B184" s="303" t="s">
        <v>756</v>
      </c>
      <c r="C184" s="293">
        <v>-133194</v>
      </c>
      <c r="D184" s="293">
        <v>-1194</v>
      </c>
      <c r="E184" s="311" t="s">
        <v>739</v>
      </c>
      <c r="F184" s="311" t="s">
        <v>2</v>
      </c>
      <c r="G184" s="294">
        <v>-134388</v>
      </c>
      <c r="H184" s="195"/>
      <c r="I184" s="195"/>
    </row>
    <row r="185" spans="2:9" ht="15">
      <c r="B185" s="310" t="s">
        <v>328</v>
      </c>
      <c r="C185" s="293">
        <v>1143744</v>
      </c>
      <c r="D185" s="293">
        <v>2614</v>
      </c>
      <c r="E185" s="293">
        <v>28568798</v>
      </c>
      <c r="F185" s="293">
        <v>1244500</v>
      </c>
      <c r="G185" s="294">
        <v>30959656</v>
      </c>
      <c r="H185" s="195"/>
      <c r="I185" s="195"/>
    </row>
    <row r="186" spans="2:9" ht="15">
      <c r="B186" s="303" t="s">
        <v>745</v>
      </c>
      <c r="C186" s="293">
        <v>1579878</v>
      </c>
      <c r="D186" s="293">
        <v>116190</v>
      </c>
      <c r="E186" s="293">
        <v>28568798</v>
      </c>
      <c r="F186" s="293">
        <v>1364755</v>
      </c>
      <c r="G186" s="294">
        <v>31629621</v>
      </c>
      <c r="H186" s="195"/>
      <c r="I186" s="195"/>
    </row>
    <row r="187" spans="2:9" ht="15">
      <c r="B187" s="303" t="s">
        <v>757</v>
      </c>
      <c r="C187" s="293">
        <v>-436134</v>
      </c>
      <c r="D187" s="293">
        <v>-113576</v>
      </c>
      <c r="E187" s="311" t="s">
        <v>2</v>
      </c>
      <c r="F187" s="311" t="s">
        <v>739</v>
      </c>
      <c r="G187" s="294">
        <v>-549710</v>
      </c>
      <c r="H187" s="195"/>
      <c r="I187" s="195"/>
    </row>
    <row r="188" spans="2:9" ht="15">
      <c r="B188" s="312" t="s">
        <v>758</v>
      </c>
      <c r="C188" s="313" t="s">
        <v>739</v>
      </c>
      <c r="D188" s="313" t="s">
        <v>739</v>
      </c>
      <c r="E188" s="313" t="s">
        <v>2</v>
      </c>
      <c r="F188" s="314">
        <v>-120255</v>
      </c>
      <c r="G188" s="315">
        <v>-120255</v>
      </c>
      <c r="H188" s="195"/>
      <c r="I188" s="195"/>
    </row>
    <row r="189" spans="2:9" ht="15">
      <c r="B189" s="309"/>
      <c r="C189" s="195"/>
      <c r="D189" s="195"/>
      <c r="E189" s="195"/>
      <c r="F189" s="195"/>
      <c r="G189" s="195"/>
      <c r="H189" s="195"/>
      <c r="I189" s="195"/>
    </row>
    <row r="190" spans="2:9" ht="15">
      <c r="B190" s="283"/>
      <c r="C190" s="195"/>
      <c r="D190" s="195"/>
      <c r="E190" s="195"/>
      <c r="F190" s="195"/>
      <c r="G190" s="195"/>
      <c r="H190" s="195"/>
      <c r="I190" s="195"/>
    </row>
    <row r="191" spans="2:9" ht="20.25">
      <c r="B191" s="317" t="s">
        <v>313</v>
      </c>
      <c r="C191" s="195"/>
      <c r="D191" s="195"/>
      <c r="E191" s="195"/>
      <c r="F191" s="195"/>
      <c r="G191" s="195"/>
      <c r="H191" s="195"/>
      <c r="I191" s="195"/>
    </row>
    <row r="192" spans="2:9" ht="15">
      <c r="B192" s="195"/>
      <c r="C192" s="195"/>
      <c r="D192" s="195"/>
      <c r="E192" s="195"/>
      <c r="F192" s="195"/>
      <c r="G192" s="195"/>
      <c r="H192" s="195"/>
      <c r="I192" s="195"/>
    </row>
    <row r="193" spans="2:9" ht="15">
      <c r="B193" s="283" t="s">
        <v>662</v>
      </c>
      <c r="C193" s="195"/>
      <c r="D193" s="195"/>
      <c r="E193" s="195"/>
      <c r="F193" s="195"/>
      <c r="G193" s="195"/>
      <c r="H193" s="195"/>
      <c r="I193" s="195"/>
    </row>
    <row r="194" spans="2:9" ht="15">
      <c r="B194" s="318" t="s">
        <v>663</v>
      </c>
      <c r="C194" s="319" t="s">
        <v>664</v>
      </c>
      <c r="D194" s="318" t="s">
        <v>315</v>
      </c>
      <c r="E194" s="320" t="s">
        <v>316</v>
      </c>
      <c r="F194" s="195"/>
      <c r="G194" s="195"/>
      <c r="H194" s="195"/>
      <c r="I194" s="195"/>
    </row>
    <row r="195" spans="2:9" ht="15">
      <c r="B195" s="696" t="s">
        <v>665</v>
      </c>
      <c r="C195" s="697"/>
      <c r="D195" s="686" t="s">
        <v>229</v>
      </c>
      <c r="E195" s="687"/>
      <c r="F195" s="688"/>
      <c r="G195" s="684" t="s">
        <v>230</v>
      </c>
      <c r="H195" s="195"/>
      <c r="I195" s="195"/>
    </row>
    <row r="196" spans="2:9" ht="15">
      <c r="B196" s="698"/>
      <c r="C196" s="699"/>
      <c r="D196" s="321" t="s">
        <v>231</v>
      </c>
      <c r="E196" s="321" t="s">
        <v>2</v>
      </c>
      <c r="F196" s="321" t="s">
        <v>226</v>
      </c>
      <c r="G196" s="685"/>
      <c r="H196" s="195"/>
      <c r="I196" s="195"/>
    </row>
    <row r="197" spans="2:9" ht="15">
      <c r="B197" s="689" t="s">
        <v>666</v>
      </c>
      <c r="C197" s="690"/>
      <c r="D197" s="293">
        <v>80000000</v>
      </c>
      <c r="E197" s="311" t="s">
        <v>2</v>
      </c>
      <c r="F197" s="293">
        <v>80000000</v>
      </c>
      <c r="G197" s="322" t="s">
        <v>2</v>
      </c>
      <c r="H197" s="195"/>
      <c r="I197" s="195"/>
    </row>
    <row r="198" spans="2:9" ht="15">
      <c r="B198" s="689" t="s">
        <v>667</v>
      </c>
      <c r="C198" s="690"/>
      <c r="D198" s="293">
        <v>24010012</v>
      </c>
      <c r="E198" s="311" t="s">
        <v>2</v>
      </c>
      <c r="F198" s="293">
        <v>24010012</v>
      </c>
      <c r="G198" s="322" t="s">
        <v>2</v>
      </c>
      <c r="H198" s="195"/>
      <c r="I198" s="195"/>
    </row>
    <row r="199" spans="2:9" ht="15">
      <c r="B199" s="689" t="s">
        <v>668</v>
      </c>
      <c r="C199" s="690"/>
      <c r="D199" s="311" t="s">
        <v>2</v>
      </c>
      <c r="E199" s="311" t="s">
        <v>2</v>
      </c>
      <c r="F199" s="311" t="s">
        <v>2</v>
      </c>
      <c r="G199" s="322" t="s">
        <v>2</v>
      </c>
      <c r="H199" s="195"/>
      <c r="I199" s="195"/>
    </row>
    <row r="200" spans="2:9" ht="15">
      <c r="B200" s="691"/>
      <c r="C200" s="323" t="s">
        <v>669</v>
      </c>
      <c r="D200" s="311" t="s">
        <v>2</v>
      </c>
      <c r="E200" s="311" t="s">
        <v>2</v>
      </c>
      <c r="F200" s="311" t="s">
        <v>2</v>
      </c>
      <c r="G200" s="322" t="s">
        <v>2</v>
      </c>
      <c r="H200" s="195"/>
      <c r="I200" s="195"/>
    </row>
    <row r="201" spans="2:9" ht="15">
      <c r="B201" s="692"/>
      <c r="C201" s="323" t="s">
        <v>670</v>
      </c>
      <c r="D201" s="311" t="s">
        <v>2</v>
      </c>
      <c r="E201" s="311" t="s">
        <v>2</v>
      </c>
      <c r="F201" s="311" t="s">
        <v>2</v>
      </c>
      <c r="G201" s="322" t="s">
        <v>2</v>
      </c>
      <c r="H201" s="195"/>
      <c r="I201" s="195"/>
    </row>
    <row r="202" spans="2:9" ht="15">
      <c r="B202" s="692"/>
      <c r="C202" s="323" t="s">
        <v>671</v>
      </c>
      <c r="D202" s="311" t="s">
        <v>2</v>
      </c>
      <c r="E202" s="311" t="s">
        <v>2</v>
      </c>
      <c r="F202" s="311" t="s">
        <v>2</v>
      </c>
      <c r="G202" s="322" t="s">
        <v>2</v>
      </c>
      <c r="H202" s="195"/>
      <c r="I202" s="195"/>
    </row>
    <row r="203" spans="2:9" ht="13.5">
      <c r="B203" s="693"/>
      <c r="C203" s="323" t="s">
        <v>672</v>
      </c>
      <c r="D203" s="311" t="s">
        <v>2</v>
      </c>
      <c r="E203" s="311" t="s">
        <v>2</v>
      </c>
      <c r="F203" s="311" t="s">
        <v>2</v>
      </c>
      <c r="G203" s="322" t="s">
        <v>2</v>
      </c>
    </row>
    <row r="204" spans="2:9" ht="13.5" customHeight="1">
      <c r="B204" s="689" t="s">
        <v>673</v>
      </c>
      <c r="C204" s="690"/>
      <c r="D204" s="293">
        <v>24010012</v>
      </c>
      <c r="E204" s="311" t="s">
        <v>2</v>
      </c>
      <c r="F204" s="293">
        <v>24010012</v>
      </c>
      <c r="G204" s="322" t="s">
        <v>2</v>
      </c>
    </row>
    <row r="205" spans="2:9" ht="13.5" customHeight="1">
      <c r="B205" s="689" t="s">
        <v>674</v>
      </c>
      <c r="C205" s="690"/>
      <c r="D205" s="293">
        <v>5528</v>
      </c>
      <c r="E205" s="311" t="s">
        <v>2</v>
      </c>
      <c r="F205" s="293">
        <v>5528</v>
      </c>
      <c r="G205" s="322" t="s">
        <v>760</v>
      </c>
    </row>
    <row r="206" spans="2:9" ht="13.5" customHeight="1">
      <c r="B206" s="694" t="s">
        <v>675</v>
      </c>
      <c r="C206" s="695"/>
      <c r="D206" s="314">
        <v>24004484</v>
      </c>
      <c r="E206" s="313" t="s">
        <v>2</v>
      </c>
      <c r="F206" s="314">
        <v>24004484</v>
      </c>
      <c r="G206" s="324" t="s">
        <v>2</v>
      </c>
    </row>
    <row r="207" spans="2:9" ht="54">
      <c r="B207" s="325" t="s">
        <v>761</v>
      </c>
      <c r="C207" s="195"/>
      <c r="D207" s="195"/>
      <c r="E207" s="195"/>
      <c r="F207" s="195"/>
      <c r="G207" s="195"/>
    </row>
  </sheetData>
  <mergeCells count="36">
    <mergeCell ref="B200:B203"/>
    <mergeCell ref="B204:C204"/>
    <mergeCell ref="B205:C205"/>
    <mergeCell ref="B206:C206"/>
    <mergeCell ref="B195:C196"/>
    <mergeCell ref="D195:F195"/>
    <mergeCell ref="G195:G196"/>
    <mergeCell ref="B197:C197"/>
    <mergeCell ref="B198:C198"/>
    <mergeCell ref="B199:C199"/>
    <mergeCell ref="B168:B169"/>
    <mergeCell ref="C168:C169"/>
    <mergeCell ref="D168:D169"/>
    <mergeCell ref="E168:E169"/>
    <mergeCell ref="G168:G169"/>
    <mergeCell ref="B179:B180"/>
    <mergeCell ref="C179:C180"/>
    <mergeCell ref="D179:D180"/>
    <mergeCell ref="E179:E180"/>
    <mergeCell ref="G179:G180"/>
    <mergeCell ref="H132:H133"/>
    <mergeCell ref="I132:I133"/>
    <mergeCell ref="B144:B145"/>
    <mergeCell ref="C144:C145"/>
    <mergeCell ref="D144:D145"/>
    <mergeCell ref="E144:E145"/>
    <mergeCell ref="F144:F145"/>
    <mergeCell ref="H144:H145"/>
    <mergeCell ref="I144:I145"/>
    <mergeCell ref="B79:B80"/>
    <mergeCell ref="C79:G79"/>
    <mergeCell ref="B132:B133"/>
    <mergeCell ref="C132:C133"/>
    <mergeCell ref="D132:D133"/>
    <mergeCell ref="E132:E133"/>
    <mergeCell ref="F132:F13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71"/>
  <sheetViews>
    <sheetView showGridLines="0" workbookViewId="0">
      <selection activeCell="G16" sqref="G16"/>
    </sheetView>
  </sheetViews>
  <sheetFormatPr defaultRowHeight="12.75"/>
  <cols>
    <col min="1" max="1" width="5.7109375" style="222" customWidth="1"/>
    <col min="2" max="2" width="25" style="222" bestFit="1" customWidth="1"/>
    <col min="3" max="5" width="19" style="222" bestFit="1" customWidth="1"/>
    <col min="6" max="6" width="17" style="222" bestFit="1" customWidth="1"/>
    <col min="7" max="7" width="21.42578125" style="222" bestFit="1" customWidth="1"/>
    <col min="8" max="9" width="17" style="222" bestFit="1" customWidth="1"/>
    <col min="10" max="12" width="9.140625" style="222"/>
    <col min="13" max="13" width="14.5703125" style="222" bestFit="1" customWidth="1"/>
    <col min="14" max="14" width="16.42578125" style="222" customWidth="1"/>
    <col min="15" max="16384" width="9.140625" style="222"/>
  </cols>
  <sheetData>
    <row r="2" spans="2:14">
      <c r="B2" s="276" t="s">
        <v>275</v>
      </c>
      <c r="C2" s="277"/>
      <c r="D2" s="277"/>
      <c r="E2" s="277"/>
      <c r="F2" s="277"/>
      <c r="G2" s="277"/>
      <c r="H2" s="277"/>
      <c r="I2" s="277"/>
    </row>
    <row r="3" spans="2:14">
      <c r="B3" s="226" t="s">
        <v>276</v>
      </c>
      <c r="C3" s="277"/>
      <c r="D3" s="277"/>
      <c r="E3" s="277"/>
      <c r="F3" s="277"/>
      <c r="G3" s="277"/>
      <c r="H3" s="277"/>
      <c r="I3" s="277"/>
    </row>
    <row r="4" spans="2:14" ht="24">
      <c r="B4" s="278" t="s">
        <v>762</v>
      </c>
      <c r="C4" s="277"/>
      <c r="D4" s="277"/>
      <c r="E4" s="277"/>
      <c r="F4" s="277"/>
      <c r="G4" s="277"/>
      <c r="H4" s="277"/>
      <c r="I4" s="277"/>
    </row>
    <row r="5" spans="2:14" ht="24">
      <c r="B5" s="278" t="s">
        <v>763</v>
      </c>
      <c r="C5" s="277"/>
      <c r="D5" s="277"/>
      <c r="E5" s="277"/>
      <c r="F5" s="277"/>
      <c r="G5" s="277"/>
      <c r="H5" s="277"/>
      <c r="I5" s="277"/>
    </row>
    <row r="6" spans="2:14" ht="24">
      <c r="B6" s="278" t="s">
        <v>764</v>
      </c>
      <c r="C6" s="277"/>
      <c r="D6" s="277"/>
      <c r="E6" s="277"/>
      <c r="F6" s="277"/>
      <c r="G6" s="277"/>
      <c r="H6" s="277"/>
      <c r="I6" s="277"/>
    </row>
    <row r="7" spans="2:14">
      <c r="B7" s="232" t="s">
        <v>233</v>
      </c>
      <c r="C7" s="277"/>
      <c r="D7" s="277"/>
      <c r="E7" s="277"/>
      <c r="F7" s="277"/>
      <c r="G7" s="277"/>
      <c r="H7" s="277"/>
      <c r="I7" s="277"/>
      <c r="M7" s="228">
        <f>SUM(M9:M56)</f>
        <v>37965593201</v>
      </c>
      <c r="N7" s="228">
        <f>SUM(N9:N56)</f>
        <v>210221263077</v>
      </c>
    </row>
    <row r="8" spans="2:14">
      <c r="B8" s="229"/>
      <c r="C8" s="231" t="s">
        <v>765</v>
      </c>
      <c r="D8" s="231" t="s">
        <v>766</v>
      </c>
      <c r="E8" s="230" t="s">
        <v>767</v>
      </c>
      <c r="F8" s="277"/>
      <c r="G8" s="277"/>
      <c r="H8" s="277"/>
      <c r="I8" s="277"/>
      <c r="M8" s="279" t="s">
        <v>479</v>
      </c>
      <c r="N8" s="279" t="s">
        <v>481</v>
      </c>
    </row>
    <row r="9" spans="2:14">
      <c r="B9" s="245" t="s">
        <v>1</v>
      </c>
      <c r="C9" s="236"/>
      <c r="D9" s="236"/>
      <c r="E9" s="235"/>
      <c r="F9" s="277"/>
      <c r="G9" s="277"/>
      <c r="H9" s="277"/>
      <c r="I9" s="277"/>
    </row>
    <row r="10" spans="2:14">
      <c r="B10" s="245" t="s">
        <v>234</v>
      </c>
      <c r="C10" s="241">
        <v>648230665135</v>
      </c>
      <c r="D10" s="241">
        <v>619087459916</v>
      </c>
      <c r="E10" s="240">
        <v>601574992735</v>
      </c>
      <c r="F10" s="277"/>
      <c r="G10" s="277"/>
      <c r="H10" s="277"/>
      <c r="I10" s="277"/>
    </row>
    <row r="11" spans="2:14">
      <c r="B11" s="245" t="s">
        <v>235</v>
      </c>
      <c r="C11" s="241">
        <v>34805941892</v>
      </c>
      <c r="D11" s="241">
        <v>44448987452</v>
      </c>
      <c r="E11" s="240">
        <v>21674845624</v>
      </c>
      <c r="F11" s="277"/>
      <c r="G11" s="277"/>
      <c r="H11" s="277"/>
      <c r="I11" s="277"/>
      <c r="M11" s="243">
        <f>C11</f>
        <v>34805941892</v>
      </c>
    </row>
    <row r="12" spans="2:14">
      <c r="B12" s="245" t="s">
        <v>236</v>
      </c>
      <c r="C12" s="241">
        <v>100000000</v>
      </c>
      <c r="D12" s="241">
        <v>3100000000</v>
      </c>
      <c r="E12" s="240">
        <v>100000000</v>
      </c>
      <c r="F12" s="277"/>
      <c r="G12" s="277"/>
      <c r="H12" s="277"/>
      <c r="I12" s="277"/>
      <c r="M12" s="243">
        <f>C12</f>
        <v>100000000</v>
      </c>
    </row>
    <row r="13" spans="2:14">
      <c r="B13" s="245" t="s">
        <v>768</v>
      </c>
      <c r="C13" s="241">
        <v>408437563444</v>
      </c>
      <c r="D13" s="241">
        <v>386112800865</v>
      </c>
      <c r="E13" s="240">
        <v>407274248764</v>
      </c>
      <c r="F13" s="277"/>
      <c r="G13" s="277"/>
      <c r="H13" s="277"/>
      <c r="I13" s="277"/>
    </row>
    <row r="14" spans="2:14">
      <c r="B14" s="245" t="s">
        <v>237</v>
      </c>
      <c r="C14" s="241">
        <v>149958776918</v>
      </c>
      <c r="D14" s="241">
        <v>154333797356</v>
      </c>
      <c r="E14" s="240">
        <v>155182898226</v>
      </c>
      <c r="F14" s="277"/>
      <c r="G14" s="277"/>
      <c r="H14" s="277"/>
      <c r="I14" s="277"/>
    </row>
    <row r="15" spans="2:14" ht="24">
      <c r="B15" s="245" t="s">
        <v>769</v>
      </c>
      <c r="C15" s="241">
        <v>45305603952</v>
      </c>
      <c r="D15" s="241">
        <v>24857631210</v>
      </c>
      <c r="E15" s="240">
        <v>14988208561</v>
      </c>
      <c r="F15" s="277"/>
      <c r="G15" s="277"/>
      <c r="H15" s="277"/>
      <c r="I15" s="277"/>
    </row>
    <row r="16" spans="2:14" ht="24">
      <c r="B16" s="326" t="s">
        <v>770</v>
      </c>
      <c r="C16" s="700"/>
      <c r="D16" s="702">
        <v>3068400000</v>
      </c>
      <c r="E16" s="704"/>
      <c r="F16" s="277"/>
      <c r="G16" s="277"/>
      <c r="H16" s="277"/>
      <c r="I16" s="277"/>
    </row>
    <row r="17" spans="2:13">
      <c r="B17" s="327" t="s">
        <v>771</v>
      </c>
      <c r="C17" s="701"/>
      <c r="D17" s="703"/>
      <c r="E17" s="705"/>
      <c r="F17" s="277"/>
      <c r="G17" s="277"/>
      <c r="H17" s="277"/>
      <c r="I17" s="277"/>
      <c r="M17" s="243">
        <f>C17</f>
        <v>0</v>
      </c>
    </row>
    <row r="18" spans="2:13">
      <c r="B18" s="245" t="s">
        <v>307</v>
      </c>
      <c r="C18" s="236"/>
      <c r="D18" s="241">
        <v>400000000</v>
      </c>
      <c r="E18" s="235"/>
      <c r="F18" s="277"/>
      <c r="G18" s="277"/>
      <c r="H18" s="277"/>
      <c r="I18" s="277"/>
      <c r="M18" s="243">
        <f>C18</f>
        <v>0</v>
      </c>
    </row>
    <row r="19" spans="2:13">
      <c r="B19" s="245" t="s">
        <v>239</v>
      </c>
      <c r="C19" s="241">
        <v>5902068618</v>
      </c>
      <c r="D19" s="241">
        <v>2700694785</v>
      </c>
      <c r="E19" s="240">
        <v>2354791560</v>
      </c>
      <c r="F19" s="277"/>
      <c r="G19" s="277"/>
      <c r="H19" s="277"/>
      <c r="I19" s="277"/>
    </row>
    <row r="20" spans="2:13">
      <c r="B20" s="245" t="s">
        <v>293</v>
      </c>
      <c r="C20" s="241">
        <v>3720710311</v>
      </c>
      <c r="D20" s="241">
        <v>65148248</v>
      </c>
      <c r="E20" s="235"/>
      <c r="F20" s="277"/>
      <c r="G20" s="277"/>
      <c r="H20" s="277"/>
      <c r="I20" s="277"/>
    </row>
    <row r="21" spans="2:13">
      <c r="B21" s="245" t="s">
        <v>240</v>
      </c>
      <c r="C21" s="241">
        <v>681927290509</v>
      </c>
      <c r="D21" s="241">
        <v>703048936254</v>
      </c>
      <c r="E21" s="240">
        <v>692188896392</v>
      </c>
      <c r="F21" s="277"/>
      <c r="G21" s="277"/>
      <c r="H21" s="277"/>
      <c r="I21" s="277"/>
    </row>
    <row r="22" spans="2:13">
      <c r="B22" s="245" t="s">
        <v>772</v>
      </c>
      <c r="C22" s="241">
        <v>1000000000</v>
      </c>
      <c r="D22" s="241">
        <v>1500000000</v>
      </c>
      <c r="E22" s="240">
        <v>1500000000</v>
      </c>
      <c r="F22" s="277"/>
      <c r="G22" s="277"/>
      <c r="H22" s="277"/>
      <c r="I22" s="277"/>
    </row>
    <row r="23" spans="2:13" ht="24">
      <c r="B23" s="245" t="s">
        <v>769</v>
      </c>
      <c r="C23" s="241">
        <v>16521496080</v>
      </c>
      <c r="D23" s="241">
        <v>2142702200</v>
      </c>
      <c r="E23" s="240">
        <v>2086624200</v>
      </c>
      <c r="F23" s="277"/>
      <c r="G23" s="277"/>
      <c r="H23" s="277"/>
      <c r="I23" s="277"/>
    </row>
    <row r="24" spans="2:13">
      <c r="B24" s="245" t="s">
        <v>241</v>
      </c>
      <c r="C24" s="241">
        <v>579849238584</v>
      </c>
      <c r="D24" s="241">
        <v>600059908840</v>
      </c>
      <c r="E24" s="240">
        <v>576795049491</v>
      </c>
      <c r="F24" s="277"/>
      <c r="G24" s="277"/>
      <c r="H24" s="277"/>
      <c r="I24" s="277"/>
    </row>
    <row r="25" spans="2:13">
      <c r="B25" s="245" t="s">
        <v>278</v>
      </c>
      <c r="C25" s="241">
        <v>36281750</v>
      </c>
      <c r="D25" s="241">
        <v>3690061984</v>
      </c>
      <c r="E25" s="240">
        <v>743216277</v>
      </c>
      <c r="F25" s="277"/>
      <c r="G25" s="277"/>
      <c r="H25" s="277"/>
      <c r="I25" s="277"/>
      <c r="M25" s="243">
        <f>C25</f>
        <v>36281750</v>
      </c>
    </row>
    <row r="26" spans="2:13">
      <c r="B26" s="245" t="s">
        <v>242</v>
      </c>
      <c r="C26" s="241">
        <v>39154459351</v>
      </c>
      <c r="D26" s="241">
        <v>45767271450</v>
      </c>
      <c r="E26" s="240">
        <v>56301616800</v>
      </c>
      <c r="F26" s="277"/>
      <c r="G26" s="277"/>
      <c r="H26" s="277"/>
      <c r="I26" s="277"/>
    </row>
    <row r="27" spans="2:13" ht="24">
      <c r="B27" s="245" t="s">
        <v>773</v>
      </c>
      <c r="C27" s="241">
        <v>1685964015</v>
      </c>
      <c r="D27" s="241">
        <v>1752015151</v>
      </c>
      <c r="E27" s="240">
        <v>1964562803</v>
      </c>
      <c r="F27" s="277"/>
      <c r="G27" s="277"/>
      <c r="H27" s="277"/>
      <c r="I27" s="277"/>
      <c r="M27" s="243">
        <f>C27</f>
        <v>1685964015</v>
      </c>
    </row>
    <row r="28" spans="2:13">
      <c r="B28" s="245" t="s">
        <v>307</v>
      </c>
      <c r="C28" s="241">
        <v>1337405544</v>
      </c>
      <c r="D28" s="241">
        <v>1673396987</v>
      </c>
      <c r="E28" s="240">
        <v>3113849881</v>
      </c>
      <c r="F28" s="277"/>
      <c r="G28" s="277"/>
      <c r="H28" s="277"/>
      <c r="I28" s="277"/>
      <c r="M28" s="243">
        <f>C28</f>
        <v>1337405544</v>
      </c>
    </row>
    <row r="29" spans="2:13">
      <c r="B29" s="245" t="s">
        <v>244</v>
      </c>
      <c r="C29" s="241">
        <v>20414269489</v>
      </c>
      <c r="D29" s="241">
        <v>20949309053</v>
      </c>
      <c r="E29" s="240">
        <v>27127521049</v>
      </c>
      <c r="F29" s="277"/>
      <c r="G29" s="277"/>
      <c r="H29" s="277"/>
      <c r="I29" s="277"/>
    </row>
    <row r="30" spans="2:13">
      <c r="B30" s="245" t="s">
        <v>279</v>
      </c>
      <c r="C30" s="241">
        <v>21928175696</v>
      </c>
      <c r="D30" s="241">
        <v>25514270589</v>
      </c>
      <c r="E30" s="240">
        <v>22556455891</v>
      </c>
      <c r="F30" s="277"/>
      <c r="G30" s="277"/>
      <c r="H30" s="277"/>
      <c r="I30" s="277"/>
    </row>
    <row r="31" spans="2:13">
      <c r="B31" s="245" t="s">
        <v>245</v>
      </c>
      <c r="C31" s="241">
        <v>1330157955644</v>
      </c>
      <c r="D31" s="241">
        <v>1322136396170</v>
      </c>
      <c r="E31" s="240">
        <v>1293763889127</v>
      </c>
      <c r="F31" s="277"/>
      <c r="G31" s="277"/>
      <c r="H31" s="277"/>
      <c r="I31" s="277"/>
    </row>
    <row r="32" spans="2:13">
      <c r="B32" s="245" t="s">
        <v>4</v>
      </c>
      <c r="C32" s="236"/>
      <c r="D32" s="236"/>
      <c r="E32" s="235"/>
      <c r="F32" s="277"/>
      <c r="G32" s="277"/>
      <c r="H32" s="277"/>
      <c r="I32" s="277"/>
    </row>
    <row r="33" spans="2:14">
      <c r="B33" s="245" t="s">
        <v>246</v>
      </c>
      <c r="C33" s="241">
        <v>503499611243</v>
      </c>
      <c r="D33" s="241">
        <v>472808003428</v>
      </c>
      <c r="E33" s="240">
        <v>412713377328</v>
      </c>
      <c r="F33" s="277"/>
      <c r="G33" s="277"/>
      <c r="H33" s="277"/>
      <c r="I33" s="277"/>
    </row>
    <row r="34" spans="2:14">
      <c r="B34" s="245" t="s">
        <v>774</v>
      </c>
      <c r="C34" s="241">
        <v>316161516677</v>
      </c>
      <c r="D34" s="241">
        <v>306876408105</v>
      </c>
      <c r="E34" s="240">
        <v>276058360962</v>
      </c>
      <c r="F34" s="277"/>
      <c r="G34" s="277"/>
      <c r="H34" s="277"/>
      <c r="I34" s="277"/>
    </row>
    <row r="35" spans="2:14">
      <c r="B35" s="245" t="s">
        <v>775</v>
      </c>
      <c r="C35" s="236"/>
      <c r="D35" s="241">
        <v>5764961</v>
      </c>
      <c r="E35" s="240">
        <v>545859387</v>
      </c>
      <c r="F35" s="277"/>
      <c r="G35" s="277"/>
      <c r="H35" s="277"/>
      <c r="I35" s="277"/>
      <c r="N35" s="243">
        <f>C35</f>
        <v>0</v>
      </c>
    </row>
    <row r="36" spans="2:14">
      <c r="B36" s="245" t="s">
        <v>309</v>
      </c>
      <c r="C36" s="241">
        <v>3520939924</v>
      </c>
      <c r="D36" s="241">
        <v>31230000284</v>
      </c>
      <c r="E36" s="240">
        <v>30616875183</v>
      </c>
      <c r="F36" s="277"/>
      <c r="G36" s="277"/>
      <c r="H36" s="277"/>
      <c r="I36" s="277"/>
      <c r="N36" s="243">
        <f>C36</f>
        <v>3520939924</v>
      </c>
    </row>
    <row r="37" spans="2:14">
      <c r="B37" s="245" t="s">
        <v>247</v>
      </c>
      <c r="C37" s="241">
        <v>5543143362</v>
      </c>
      <c r="D37" s="241">
        <v>10518989435</v>
      </c>
      <c r="E37" s="240">
        <v>5420699194</v>
      </c>
      <c r="F37" s="277"/>
      <c r="G37" s="277"/>
      <c r="H37" s="277"/>
      <c r="I37" s="277"/>
    </row>
    <row r="38" spans="2:14">
      <c r="B38" s="245" t="s">
        <v>318</v>
      </c>
      <c r="C38" s="241">
        <v>175547828734</v>
      </c>
      <c r="D38" s="241">
        <v>115245758352</v>
      </c>
      <c r="E38" s="240">
        <v>80305358270</v>
      </c>
      <c r="F38" s="277"/>
      <c r="G38" s="277"/>
      <c r="H38" s="277"/>
      <c r="I38" s="277"/>
      <c r="N38" s="243">
        <f>C38</f>
        <v>175547828734</v>
      </c>
    </row>
    <row r="39" spans="2:14">
      <c r="B39" s="245" t="s">
        <v>319</v>
      </c>
      <c r="C39" s="241">
        <v>2694678094</v>
      </c>
      <c r="D39" s="241">
        <v>938813045</v>
      </c>
      <c r="E39" s="240">
        <v>2272806034</v>
      </c>
      <c r="F39" s="277"/>
      <c r="G39" s="277"/>
      <c r="H39" s="277"/>
      <c r="I39" s="277"/>
    </row>
    <row r="40" spans="2:14">
      <c r="B40" s="245" t="s">
        <v>248</v>
      </c>
      <c r="C40" s="241">
        <v>31504452</v>
      </c>
      <c r="D40" s="241">
        <v>7992269246</v>
      </c>
      <c r="E40" s="240">
        <v>17493418298</v>
      </c>
      <c r="F40" s="277"/>
      <c r="G40" s="277"/>
      <c r="H40" s="277"/>
      <c r="I40" s="277"/>
    </row>
    <row r="41" spans="2:14">
      <c r="B41" s="245" t="s">
        <v>249</v>
      </c>
      <c r="C41" s="241">
        <v>35894957347</v>
      </c>
      <c r="D41" s="241">
        <v>103632635742</v>
      </c>
      <c r="E41" s="240">
        <v>155796370454</v>
      </c>
      <c r="F41" s="277"/>
      <c r="G41" s="277"/>
      <c r="H41" s="277"/>
      <c r="I41" s="277"/>
    </row>
    <row r="42" spans="2:14">
      <c r="B42" s="245" t="s">
        <v>318</v>
      </c>
      <c r="C42" s="241">
        <v>31152494419</v>
      </c>
      <c r="D42" s="241">
        <v>98937736739</v>
      </c>
      <c r="E42" s="240">
        <v>154154480359</v>
      </c>
      <c r="F42" s="277"/>
      <c r="G42" s="277"/>
      <c r="H42" s="277"/>
      <c r="I42" s="277"/>
      <c r="N42" s="243">
        <f>C42</f>
        <v>31152494419</v>
      </c>
    </row>
    <row r="43" spans="2:14">
      <c r="B43" s="245" t="s">
        <v>776</v>
      </c>
      <c r="C43" s="241">
        <v>4086864638</v>
      </c>
      <c r="D43" s="241">
        <v>3941312698</v>
      </c>
      <c r="E43" s="240">
        <v>1339439751</v>
      </c>
      <c r="F43" s="277"/>
      <c r="G43" s="277"/>
      <c r="H43" s="277"/>
      <c r="I43" s="277"/>
    </row>
    <row r="44" spans="2:14">
      <c r="B44" s="245" t="s">
        <v>251</v>
      </c>
      <c r="C44" s="241">
        <v>186919205</v>
      </c>
      <c r="D44" s="241">
        <v>256050121</v>
      </c>
      <c r="E44" s="240">
        <v>302450344</v>
      </c>
      <c r="F44" s="277"/>
      <c r="G44" s="277"/>
      <c r="H44" s="277"/>
      <c r="I44" s="277"/>
    </row>
    <row r="45" spans="2:14">
      <c r="B45" s="245" t="s">
        <v>319</v>
      </c>
      <c r="C45" s="241">
        <v>468679085</v>
      </c>
      <c r="D45" s="241">
        <v>497536184</v>
      </c>
      <c r="E45" s="235"/>
      <c r="F45" s="277"/>
      <c r="G45" s="277"/>
      <c r="H45" s="277"/>
      <c r="I45" s="277"/>
    </row>
    <row r="46" spans="2:14">
      <c r="B46" s="245" t="s">
        <v>252</v>
      </c>
      <c r="C46" s="241">
        <v>539394568590</v>
      </c>
      <c r="D46" s="241">
        <v>576440639170</v>
      </c>
      <c r="E46" s="240">
        <v>568509747782</v>
      </c>
      <c r="F46" s="277"/>
      <c r="G46" s="277"/>
      <c r="H46" s="277"/>
      <c r="I46" s="277"/>
    </row>
    <row r="47" spans="2:14">
      <c r="B47" s="245" t="s">
        <v>6</v>
      </c>
      <c r="C47" s="236"/>
      <c r="D47" s="236"/>
      <c r="E47" s="235"/>
      <c r="F47" s="277"/>
      <c r="G47" s="277"/>
      <c r="H47" s="277"/>
      <c r="I47" s="277"/>
    </row>
    <row r="48" spans="2:14">
      <c r="B48" s="245" t="s">
        <v>777</v>
      </c>
      <c r="C48" s="241">
        <v>683793948949</v>
      </c>
      <c r="D48" s="241">
        <v>661129182023</v>
      </c>
      <c r="E48" s="240">
        <v>648472896274</v>
      </c>
      <c r="F48" s="277"/>
      <c r="G48" s="277"/>
      <c r="H48" s="277"/>
      <c r="I48" s="277"/>
    </row>
    <row r="49" spans="2:9">
      <c r="B49" s="245" t="s">
        <v>297</v>
      </c>
      <c r="C49" s="241">
        <v>29152700000</v>
      </c>
      <c r="D49" s="241">
        <v>29152700000</v>
      </c>
      <c r="E49" s="240">
        <v>29152700000</v>
      </c>
      <c r="F49" s="277"/>
      <c r="G49" s="277"/>
      <c r="H49" s="277"/>
      <c r="I49" s="277"/>
    </row>
    <row r="50" spans="2:9">
      <c r="B50" s="245" t="s">
        <v>778</v>
      </c>
      <c r="C50" s="241">
        <v>324796863767</v>
      </c>
      <c r="D50" s="241">
        <v>323255725361</v>
      </c>
      <c r="E50" s="240">
        <v>330517297329</v>
      </c>
      <c r="F50" s="277"/>
      <c r="G50" s="277"/>
      <c r="H50" s="277"/>
      <c r="I50" s="277"/>
    </row>
    <row r="51" spans="2:9">
      <c r="B51" s="245" t="s">
        <v>299</v>
      </c>
      <c r="C51" s="241">
        <v>-46890016404</v>
      </c>
      <c r="D51" s="241">
        <v>-59124415628</v>
      </c>
      <c r="E51" s="240">
        <v>-60784110439</v>
      </c>
      <c r="F51" s="277"/>
      <c r="G51" s="277"/>
      <c r="H51" s="277"/>
      <c r="I51" s="277"/>
    </row>
    <row r="52" spans="2:9">
      <c r="B52" s="245" t="s">
        <v>298</v>
      </c>
      <c r="C52" s="241">
        <v>376734401586</v>
      </c>
      <c r="D52" s="241">
        <v>367845172290</v>
      </c>
      <c r="E52" s="240">
        <v>349587009384</v>
      </c>
      <c r="F52" s="277"/>
      <c r="G52" s="277"/>
      <c r="H52" s="277"/>
      <c r="I52" s="277"/>
    </row>
    <row r="53" spans="2:9">
      <c r="B53" s="245" t="s">
        <v>283</v>
      </c>
      <c r="C53" s="241">
        <v>106969438105</v>
      </c>
      <c r="D53" s="241">
        <v>84566574977</v>
      </c>
      <c r="E53" s="240">
        <v>76781245071</v>
      </c>
      <c r="F53" s="277"/>
      <c r="G53" s="277"/>
      <c r="H53" s="277"/>
      <c r="I53" s="277"/>
    </row>
    <row r="54" spans="2:9">
      <c r="B54" s="245" t="s">
        <v>253</v>
      </c>
      <c r="C54" s="241">
        <v>790763387054</v>
      </c>
      <c r="D54" s="241">
        <v>745695757000</v>
      </c>
      <c r="E54" s="240">
        <v>725254141345</v>
      </c>
      <c r="F54" s="277"/>
      <c r="G54" s="277"/>
      <c r="H54" s="277"/>
      <c r="I54" s="277"/>
    </row>
    <row r="55" spans="2:9">
      <c r="B55" s="252" t="s">
        <v>254</v>
      </c>
      <c r="C55" s="254">
        <v>1330157955644</v>
      </c>
      <c r="D55" s="254">
        <v>1322136396170</v>
      </c>
      <c r="E55" s="253">
        <v>1293763889127</v>
      </c>
      <c r="F55" s="277"/>
      <c r="G55" s="277"/>
      <c r="H55" s="277"/>
      <c r="I55" s="277"/>
    </row>
    <row r="56" spans="2:9">
      <c r="B56" s="280"/>
      <c r="C56" s="277"/>
      <c r="D56" s="277"/>
      <c r="E56" s="277"/>
      <c r="F56" s="277"/>
      <c r="G56" s="277"/>
      <c r="H56" s="277"/>
      <c r="I56" s="277"/>
    </row>
    <row r="57" spans="2:9">
      <c r="B57" s="226" t="s">
        <v>284</v>
      </c>
      <c r="C57" s="277"/>
      <c r="D57" s="277"/>
      <c r="E57" s="277"/>
      <c r="F57" s="277"/>
      <c r="G57" s="277"/>
      <c r="H57" s="277"/>
      <c r="I57" s="277"/>
    </row>
    <row r="58" spans="2:9" ht="24">
      <c r="B58" s="278" t="s">
        <v>779</v>
      </c>
      <c r="C58" s="277"/>
      <c r="D58" s="277"/>
      <c r="E58" s="277"/>
      <c r="F58" s="277"/>
      <c r="G58" s="277"/>
      <c r="H58" s="277"/>
      <c r="I58" s="277"/>
    </row>
    <row r="59" spans="2:9" ht="24">
      <c r="B59" s="278" t="s">
        <v>780</v>
      </c>
      <c r="C59" s="277"/>
      <c r="D59" s="277"/>
      <c r="E59" s="277"/>
      <c r="F59" s="277"/>
      <c r="G59" s="277"/>
      <c r="H59" s="277"/>
      <c r="I59" s="277"/>
    </row>
    <row r="60" spans="2:9" ht="24">
      <c r="B60" s="278" t="s">
        <v>781</v>
      </c>
      <c r="C60" s="277"/>
      <c r="D60" s="277"/>
      <c r="E60" s="277"/>
      <c r="F60" s="277"/>
      <c r="G60" s="277"/>
      <c r="H60" s="277"/>
      <c r="I60" s="277"/>
    </row>
    <row r="61" spans="2:9">
      <c r="B61" s="232" t="s">
        <v>233</v>
      </c>
      <c r="C61" s="277"/>
      <c r="D61" s="277"/>
      <c r="E61" s="277"/>
      <c r="F61" s="277"/>
      <c r="G61" s="277"/>
      <c r="H61" s="277"/>
      <c r="I61" s="277"/>
    </row>
    <row r="62" spans="2:9">
      <c r="B62" s="229"/>
      <c r="C62" s="231" t="s">
        <v>765</v>
      </c>
      <c r="D62" s="231" t="s">
        <v>766</v>
      </c>
      <c r="E62" s="230" t="s">
        <v>767</v>
      </c>
      <c r="F62" s="277"/>
      <c r="G62" s="277"/>
      <c r="H62" s="277"/>
      <c r="I62" s="277"/>
    </row>
    <row r="63" spans="2:9">
      <c r="B63" s="245" t="s">
        <v>8</v>
      </c>
      <c r="C63" s="241">
        <v>1153051365589</v>
      </c>
      <c r="D63" s="241">
        <v>1129902381988</v>
      </c>
      <c r="E63" s="240">
        <v>1194179669046</v>
      </c>
      <c r="F63" s="277"/>
      <c r="G63" s="277"/>
      <c r="H63" s="277"/>
      <c r="I63" s="277"/>
    </row>
    <row r="64" spans="2:9">
      <c r="B64" s="245" t="s">
        <v>65</v>
      </c>
      <c r="C64" s="241">
        <v>924428599328</v>
      </c>
      <c r="D64" s="241">
        <v>876232021436</v>
      </c>
      <c r="E64" s="240">
        <v>870957129237</v>
      </c>
      <c r="F64" s="277"/>
      <c r="G64" s="277"/>
      <c r="H64" s="277"/>
      <c r="I64" s="277"/>
    </row>
    <row r="65" spans="2:9">
      <c r="B65" s="245" t="s">
        <v>9</v>
      </c>
      <c r="C65" s="241">
        <v>228622766261</v>
      </c>
      <c r="D65" s="241">
        <v>253670360552</v>
      </c>
      <c r="E65" s="240">
        <v>323222539809</v>
      </c>
      <c r="F65" s="277"/>
      <c r="G65" s="277"/>
      <c r="H65" s="277"/>
      <c r="I65" s="277"/>
    </row>
    <row r="66" spans="2:9">
      <c r="B66" s="245" t="s">
        <v>255</v>
      </c>
      <c r="C66" s="241">
        <v>168967735397</v>
      </c>
      <c r="D66" s="241">
        <v>204131661428</v>
      </c>
      <c r="E66" s="240">
        <v>228334906492</v>
      </c>
      <c r="F66" s="277"/>
      <c r="G66" s="277"/>
      <c r="H66" s="277"/>
      <c r="I66" s="277"/>
    </row>
    <row r="67" spans="2:9">
      <c r="B67" s="245" t="s">
        <v>10</v>
      </c>
      <c r="C67" s="241">
        <v>59655030864</v>
      </c>
      <c r="D67" s="241">
        <v>49538699124</v>
      </c>
      <c r="E67" s="240">
        <v>94887633317</v>
      </c>
      <c r="F67" s="277"/>
      <c r="G67" s="277"/>
      <c r="H67" s="277"/>
      <c r="I67" s="277"/>
    </row>
    <row r="68" spans="2:9">
      <c r="B68" s="245" t="s">
        <v>257</v>
      </c>
      <c r="C68" s="241">
        <v>55555022777</v>
      </c>
      <c r="D68" s="241">
        <v>44883960988</v>
      </c>
      <c r="E68" s="240">
        <v>42611102676</v>
      </c>
      <c r="F68" s="277"/>
      <c r="G68" s="277"/>
      <c r="H68" s="277"/>
      <c r="I68" s="277"/>
    </row>
    <row r="69" spans="2:9">
      <c r="B69" s="245" t="s">
        <v>258</v>
      </c>
      <c r="C69" s="241">
        <v>74995738838</v>
      </c>
      <c r="D69" s="241">
        <v>40589601185</v>
      </c>
      <c r="E69" s="240">
        <v>46382277366</v>
      </c>
      <c r="F69" s="277"/>
      <c r="G69" s="277"/>
      <c r="H69" s="277"/>
      <c r="I69" s="277"/>
    </row>
    <row r="70" spans="2:9">
      <c r="B70" s="245" t="s">
        <v>256</v>
      </c>
      <c r="C70" s="241">
        <v>895047957</v>
      </c>
      <c r="D70" s="241">
        <v>1245170885</v>
      </c>
      <c r="E70" s="240">
        <v>897383810</v>
      </c>
      <c r="F70" s="277"/>
      <c r="G70" s="277"/>
      <c r="H70" s="277"/>
      <c r="I70" s="277"/>
    </row>
    <row r="71" spans="2:9">
      <c r="B71" s="245" t="s">
        <v>216</v>
      </c>
      <c r="C71" s="241">
        <v>5319367657</v>
      </c>
      <c r="D71" s="241">
        <v>7089702224</v>
      </c>
      <c r="E71" s="240">
        <v>13574651703</v>
      </c>
      <c r="F71" s="277"/>
      <c r="G71" s="277"/>
      <c r="H71" s="277"/>
      <c r="I71" s="277"/>
    </row>
    <row r="72" spans="2:9">
      <c r="B72" s="245" t="s">
        <v>782</v>
      </c>
      <c r="C72" s="241">
        <v>-76970645</v>
      </c>
      <c r="D72" s="241">
        <v>-277305910</v>
      </c>
      <c r="E72" s="240">
        <v>-28140036</v>
      </c>
      <c r="F72" s="277"/>
      <c r="G72" s="277"/>
      <c r="H72" s="277"/>
      <c r="I72" s="277"/>
    </row>
    <row r="73" spans="2:9">
      <c r="B73" s="245" t="s">
        <v>76</v>
      </c>
      <c r="C73" s="241">
        <v>35713024458</v>
      </c>
      <c r="D73" s="241">
        <v>47711221678</v>
      </c>
      <c r="E73" s="240">
        <v>78411050698</v>
      </c>
      <c r="F73" s="277"/>
      <c r="G73" s="277"/>
      <c r="H73" s="277"/>
      <c r="I73" s="277"/>
    </row>
    <row r="74" spans="2:9">
      <c r="B74" s="245" t="s">
        <v>77</v>
      </c>
      <c r="C74" s="241">
        <v>6685704536</v>
      </c>
      <c r="D74" s="241">
        <v>11874340201</v>
      </c>
      <c r="E74" s="240">
        <v>15809711415</v>
      </c>
      <c r="F74" s="277"/>
      <c r="G74" s="277"/>
      <c r="H74" s="277"/>
      <c r="I74" s="277"/>
    </row>
    <row r="75" spans="2:9">
      <c r="B75" s="245" t="s">
        <v>11</v>
      </c>
      <c r="C75" s="241">
        <v>29027319922</v>
      </c>
      <c r="D75" s="241">
        <v>35836881477</v>
      </c>
      <c r="E75" s="240">
        <v>62601339283</v>
      </c>
      <c r="F75" s="277"/>
      <c r="G75" s="277"/>
      <c r="H75" s="277"/>
      <c r="I75" s="277"/>
    </row>
    <row r="76" spans="2:9">
      <c r="B76" s="245" t="s">
        <v>91</v>
      </c>
      <c r="C76" s="241">
        <v>-5871777724</v>
      </c>
      <c r="D76" s="241">
        <v>1523746344</v>
      </c>
      <c r="E76" s="240">
        <v>166485390</v>
      </c>
      <c r="F76" s="277"/>
      <c r="G76" s="277"/>
      <c r="H76" s="277"/>
      <c r="I76" s="277"/>
    </row>
    <row r="77" spans="2:9" ht="24">
      <c r="B77" s="245" t="s">
        <v>783</v>
      </c>
      <c r="C77" s="236"/>
      <c r="D77" s="236"/>
      <c r="E77" s="235"/>
      <c r="F77" s="277"/>
      <c r="G77" s="277"/>
      <c r="H77" s="277"/>
      <c r="I77" s="277"/>
    </row>
    <row r="78" spans="2:9" ht="36">
      <c r="B78" s="245" t="s">
        <v>784</v>
      </c>
      <c r="C78" s="241">
        <v>106046411</v>
      </c>
      <c r="D78" s="241">
        <v>81835281</v>
      </c>
      <c r="E78" s="240">
        <v>-344299772</v>
      </c>
      <c r="F78" s="277"/>
      <c r="G78" s="277"/>
      <c r="H78" s="277"/>
      <c r="I78" s="277"/>
    </row>
    <row r="79" spans="2:9">
      <c r="B79" s="245" t="s">
        <v>785</v>
      </c>
      <c r="C79" s="241">
        <v>-25239046</v>
      </c>
      <c r="D79" s="241">
        <v>-19476797</v>
      </c>
      <c r="E79" s="240">
        <v>80690190</v>
      </c>
      <c r="F79" s="277"/>
      <c r="G79" s="277"/>
      <c r="H79" s="277"/>
      <c r="I79" s="277"/>
    </row>
    <row r="80" spans="2:9" ht="24">
      <c r="B80" s="245" t="s">
        <v>786</v>
      </c>
      <c r="C80" s="236"/>
      <c r="D80" s="236"/>
      <c r="E80" s="235"/>
      <c r="F80" s="277"/>
      <c r="G80" s="277"/>
      <c r="H80" s="277"/>
      <c r="I80" s="277"/>
    </row>
    <row r="81" spans="2:9">
      <c r="B81" s="245" t="s">
        <v>261</v>
      </c>
      <c r="C81" s="241">
        <v>10919509</v>
      </c>
      <c r="D81" s="241">
        <v>64758258</v>
      </c>
      <c r="E81" s="240">
        <v>20128591</v>
      </c>
      <c r="F81" s="277"/>
      <c r="G81" s="277"/>
      <c r="H81" s="277"/>
      <c r="I81" s="277"/>
    </row>
    <row r="82" spans="2:9" ht="48">
      <c r="B82" s="245" t="s">
        <v>787</v>
      </c>
      <c r="C82" s="241">
        <v>24600000</v>
      </c>
      <c r="D82" s="241">
        <v>-24600000</v>
      </c>
      <c r="E82" s="235"/>
      <c r="F82" s="277"/>
      <c r="G82" s="277"/>
      <c r="H82" s="277"/>
      <c r="I82" s="277"/>
    </row>
    <row r="83" spans="2:9">
      <c r="B83" s="245" t="s">
        <v>785</v>
      </c>
      <c r="C83" s="241">
        <v>-5854800</v>
      </c>
      <c r="D83" s="241">
        <v>5854800</v>
      </c>
      <c r="E83" s="235"/>
      <c r="F83" s="277"/>
      <c r="G83" s="277"/>
      <c r="H83" s="277"/>
      <c r="I83" s="277"/>
    </row>
    <row r="84" spans="2:9">
      <c r="B84" s="245" t="s">
        <v>311</v>
      </c>
      <c r="C84" s="241">
        <v>-5982249798</v>
      </c>
      <c r="D84" s="241">
        <v>-1415374802</v>
      </c>
      <c r="E84" s="240">
        <v>-409966381</v>
      </c>
      <c r="F84" s="277"/>
      <c r="G84" s="277"/>
      <c r="H84" s="277"/>
      <c r="I84" s="277"/>
    </row>
    <row r="85" spans="2:9">
      <c r="B85" s="245" t="s">
        <v>262</v>
      </c>
      <c r="C85" s="241">
        <v>23155542198</v>
      </c>
      <c r="D85" s="241">
        <v>37360627821</v>
      </c>
      <c r="E85" s="240">
        <v>62767824673</v>
      </c>
      <c r="F85" s="277"/>
      <c r="G85" s="277"/>
      <c r="H85" s="277"/>
      <c r="I85" s="277"/>
    </row>
    <row r="86" spans="2:9">
      <c r="B86" s="245" t="s">
        <v>788</v>
      </c>
      <c r="C86" s="236"/>
      <c r="D86" s="236"/>
      <c r="E86" s="235"/>
      <c r="F86" s="277"/>
      <c r="G86" s="277"/>
      <c r="H86" s="277"/>
      <c r="I86" s="277"/>
    </row>
    <row r="87" spans="2:9">
      <c r="B87" s="245" t="s">
        <v>789</v>
      </c>
      <c r="C87" s="241">
        <v>17763726421</v>
      </c>
      <c r="D87" s="241">
        <v>34496194014</v>
      </c>
      <c r="E87" s="240">
        <v>62791941814</v>
      </c>
      <c r="F87" s="277"/>
      <c r="G87" s="277"/>
      <c r="H87" s="277"/>
      <c r="I87" s="277"/>
    </row>
    <row r="88" spans="2:9">
      <c r="B88" s="245" t="s">
        <v>283</v>
      </c>
      <c r="C88" s="241">
        <v>11263593501</v>
      </c>
      <c r="D88" s="241">
        <v>1340687463</v>
      </c>
      <c r="E88" s="240">
        <v>-190602531</v>
      </c>
      <c r="F88" s="277"/>
      <c r="G88" s="277"/>
      <c r="H88" s="277"/>
      <c r="I88" s="277"/>
    </row>
    <row r="89" spans="2:9">
      <c r="B89" s="245" t="s">
        <v>304</v>
      </c>
      <c r="C89" s="236"/>
      <c r="D89" s="236"/>
      <c r="E89" s="235"/>
      <c r="F89" s="277"/>
      <c r="G89" s="277"/>
      <c r="H89" s="277"/>
      <c r="I89" s="277"/>
    </row>
    <row r="90" spans="2:9">
      <c r="B90" s="245" t="s">
        <v>789</v>
      </c>
      <c r="C90" s="241">
        <v>14919428295</v>
      </c>
      <c r="D90" s="241">
        <v>36268144544</v>
      </c>
      <c r="E90" s="240">
        <v>62829668373</v>
      </c>
      <c r="F90" s="277"/>
      <c r="G90" s="277"/>
      <c r="H90" s="277"/>
      <c r="I90" s="277"/>
    </row>
    <row r="91" spans="2:9">
      <c r="B91" s="245" t="s">
        <v>283</v>
      </c>
      <c r="C91" s="241">
        <v>8236113903</v>
      </c>
      <c r="D91" s="241">
        <v>1092483277</v>
      </c>
      <c r="E91" s="240">
        <v>-61843700</v>
      </c>
      <c r="F91" s="277"/>
      <c r="G91" s="277"/>
      <c r="H91" s="277"/>
      <c r="I91" s="277"/>
    </row>
    <row r="92" spans="2:9">
      <c r="B92" s="245" t="s">
        <v>80</v>
      </c>
      <c r="C92" s="236"/>
      <c r="D92" s="236"/>
      <c r="E92" s="235"/>
      <c r="F92" s="277"/>
      <c r="G92" s="277"/>
      <c r="H92" s="277"/>
      <c r="I92" s="277"/>
    </row>
    <row r="93" spans="2:9" ht="24">
      <c r="B93" s="245" t="s">
        <v>305</v>
      </c>
      <c r="C93" s="236">
        <v>310</v>
      </c>
      <c r="D93" s="236">
        <v>601</v>
      </c>
      <c r="E93" s="240">
        <v>1094</v>
      </c>
      <c r="F93" s="277"/>
      <c r="G93" s="277"/>
      <c r="H93" s="277"/>
      <c r="I93" s="277"/>
    </row>
    <row r="94" spans="2:9" ht="24">
      <c r="B94" s="252" t="s">
        <v>330</v>
      </c>
      <c r="C94" s="257">
        <v>310</v>
      </c>
      <c r="D94" s="257">
        <v>601</v>
      </c>
      <c r="E94" s="253">
        <v>1093</v>
      </c>
      <c r="F94" s="277"/>
      <c r="G94" s="277"/>
      <c r="H94" s="277"/>
      <c r="I94" s="277"/>
    </row>
    <row r="95" spans="2:9">
      <c r="B95" s="280"/>
      <c r="C95" s="277"/>
      <c r="D95" s="277"/>
      <c r="E95" s="277"/>
      <c r="F95" s="277"/>
      <c r="G95" s="277"/>
      <c r="H95" s="277"/>
      <c r="I95" s="277"/>
    </row>
    <row r="96" spans="2:9">
      <c r="B96" s="280"/>
      <c r="C96" s="277"/>
      <c r="D96" s="277"/>
      <c r="E96" s="277"/>
      <c r="F96" s="277"/>
      <c r="G96" s="277"/>
      <c r="H96" s="277"/>
      <c r="I96" s="277"/>
    </row>
    <row r="97" spans="2:9">
      <c r="B97" s="280"/>
      <c r="C97" s="277"/>
      <c r="D97" s="277"/>
      <c r="E97" s="277"/>
      <c r="F97" s="277"/>
      <c r="G97" s="277"/>
      <c r="H97" s="277"/>
      <c r="I97" s="277"/>
    </row>
    <row r="98" spans="2:9">
      <c r="B98" s="280"/>
      <c r="C98" s="277"/>
      <c r="D98" s="277"/>
      <c r="E98" s="277"/>
      <c r="F98" s="277"/>
      <c r="G98" s="277"/>
      <c r="H98" s="277"/>
      <c r="I98" s="277"/>
    </row>
    <row r="99" spans="2:9">
      <c r="B99" s="226" t="s">
        <v>285</v>
      </c>
      <c r="C99" s="277"/>
      <c r="D99" s="277"/>
      <c r="E99" s="277"/>
      <c r="F99" s="277"/>
      <c r="G99" s="277"/>
      <c r="H99" s="277"/>
      <c r="I99" s="277"/>
    </row>
    <row r="100" spans="2:9" ht="24">
      <c r="B100" s="278" t="s">
        <v>779</v>
      </c>
      <c r="C100" s="277"/>
      <c r="D100" s="277"/>
      <c r="E100" s="277"/>
      <c r="F100" s="277"/>
      <c r="G100" s="277"/>
      <c r="H100" s="277"/>
      <c r="I100" s="277"/>
    </row>
    <row r="101" spans="2:9" ht="24">
      <c r="B101" s="278" t="s">
        <v>780</v>
      </c>
      <c r="C101" s="277"/>
      <c r="D101" s="277"/>
      <c r="E101" s="277"/>
      <c r="F101" s="277"/>
      <c r="G101" s="277"/>
      <c r="H101" s="277"/>
      <c r="I101" s="277"/>
    </row>
    <row r="102" spans="2:9" ht="24">
      <c r="B102" s="278" t="s">
        <v>781</v>
      </c>
      <c r="C102" s="277"/>
      <c r="D102" s="277"/>
      <c r="E102" s="277"/>
      <c r="F102" s="277"/>
      <c r="G102" s="277"/>
      <c r="H102" s="277"/>
      <c r="I102" s="277"/>
    </row>
    <row r="103" spans="2:9">
      <c r="B103" s="232" t="s">
        <v>233</v>
      </c>
      <c r="C103" s="277"/>
      <c r="D103" s="277"/>
      <c r="E103" s="277"/>
      <c r="F103" s="277"/>
      <c r="G103" s="277"/>
      <c r="H103" s="277"/>
      <c r="I103" s="277"/>
    </row>
    <row r="104" spans="2:9">
      <c r="B104" s="678"/>
      <c r="C104" s="658" t="s">
        <v>6</v>
      </c>
      <c r="D104" s="659"/>
      <c r="E104" s="659"/>
      <c r="F104" s="659"/>
      <c r="G104" s="659"/>
      <c r="H104" s="659"/>
      <c r="I104" s="660"/>
    </row>
    <row r="105" spans="2:9">
      <c r="B105" s="706"/>
      <c r="C105" s="661" t="s">
        <v>790</v>
      </c>
      <c r="D105" s="662"/>
      <c r="E105" s="662"/>
      <c r="F105" s="662"/>
      <c r="G105" s="663"/>
      <c r="H105" s="664" t="s">
        <v>60</v>
      </c>
      <c r="I105" s="666" t="s">
        <v>562</v>
      </c>
    </row>
    <row r="106" spans="2:9" ht="24">
      <c r="B106" s="679"/>
      <c r="C106" s="255" t="s">
        <v>97</v>
      </c>
      <c r="D106" s="255" t="s">
        <v>791</v>
      </c>
      <c r="E106" s="255" t="s">
        <v>286</v>
      </c>
      <c r="F106" s="255" t="s">
        <v>100</v>
      </c>
      <c r="G106" s="255" t="s">
        <v>792</v>
      </c>
      <c r="H106" s="665"/>
      <c r="I106" s="667"/>
    </row>
    <row r="107" spans="2:9">
      <c r="B107" s="245" t="s">
        <v>265</v>
      </c>
      <c r="C107" s="241">
        <v>29152700000</v>
      </c>
      <c r="D107" s="241">
        <v>347649568932</v>
      </c>
      <c r="E107" s="241">
        <v>-80646912749</v>
      </c>
      <c r="F107" s="241">
        <v>299165895833</v>
      </c>
      <c r="G107" s="241">
        <v>595321252016</v>
      </c>
      <c r="H107" s="241">
        <v>81414398076</v>
      </c>
      <c r="I107" s="240">
        <v>676735650092</v>
      </c>
    </row>
    <row r="108" spans="2:9">
      <c r="B108" s="245" t="s">
        <v>11</v>
      </c>
      <c r="C108" s="236"/>
      <c r="D108" s="236"/>
      <c r="E108" s="236"/>
      <c r="F108" s="241">
        <v>62791941814</v>
      </c>
      <c r="G108" s="241">
        <v>62791941814</v>
      </c>
      <c r="H108" s="241">
        <v>-190602531</v>
      </c>
      <c r="I108" s="240">
        <v>62601339283</v>
      </c>
    </row>
    <row r="109" spans="2:9">
      <c r="B109" s="245" t="s">
        <v>793</v>
      </c>
      <c r="C109" s="236"/>
      <c r="D109" s="241">
        <v>23856885</v>
      </c>
      <c r="E109" s="241">
        <v>-23856885</v>
      </c>
      <c r="F109" s="241">
        <v>-233616157</v>
      </c>
      <c r="G109" s="241">
        <v>-233616157</v>
      </c>
      <c r="H109" s="241">
        <v>-29993425</v>
      </c>
      <c r="I109" s="240">
        <v>-263609582</v>
      </c>
    </row>
    <row r="110" spans="2:9" ht="24">
      <c r="B110" s="245" t="s">
        <v>794</v>
      </c>
      <c r="C110" s="236"/>
      <c r="D110" s="236"/>
      <c r="E110" s="236"/>
      <c r="F110" s="236"/>
      <c r="G110" s="236"/>
      <c r="H110" s="236"/>
      <c r="I110" s="235"/>
    </row>
    <row r="111" spans="2:9">
      <c r="B111" s="245" t="s">
        <v>264</v>
      </c>
      <c r="C111" s="236"/>
      <c r="D111" s="236"/>
      <c r="E111" s="241">
        <v>-125129435</v>
      </c>
      <c r="F111" s="236"/>
      <c r="G111" s="241">
        <v>-125129435</v>
      </c>
      <c r="H111" s="241">
        <v>145258026</v>
      </c>
      <c r="I111" s="240">
        <v>20128591</v>
      </c>
    </row>
    <row r="112" spans="2:9">
      <c r="B112" s="245" t="s">
        <v>312</v>
      </c>
      <c r="C112" s="236"/>
      <c r="D112" s="236"/>
      <c r="E112" s="241">
        <v>396472151</v>
      </c>
      <c r="F112" s="236"/>
      <c r="G112" s="241">
        <v>396472151</v>
      </c>
      <c r="H112" s="241">
        <v>13494230</v>
      </c>
      <c r="I112" s="240">
        <v>409966381</v>
      </c>
    </row>
    <row r="113" spans="2:9">
      <c r="B113" s="245" t="s">
        <v>795</v>
      </c>
      <c r="C113" s="236"/>
      <c r="D113" s="236"/>
      <c r="E113" s="236"/>
      <c r="F113" s="241">
        <v>-10502891184</v>
      </c>
      <c r="G113" s="241">
        <v>-10502891184</v>
      </c>
      <c r="H113" s="241">
        <v>-2463611706</v>
      </c>
      <c r="I113" s="240">
        <v>-12966502890</v>
      </c>
    </row>
    <row r="114" spans="2:9">
      <c r="B114" s="245" t="s">
        <v>796</v>
      </c>
      <c r="C114" s="236"/>
      <c r="D114" s="236"/>
      <c r="E114" s="236"/>
      <c r="F114" s="236"/>
      <c r="G114" s="236"/>
      <c r="H114" s="236"/>
      <c r="I114" s="235"/>
    </row>
    <row r="115" spans="2:9">
      <c r="B115" s="245" t="s">
        <v>797</v>
      </c>
      <c r="C115" s="236"/>
      <c r="D115" s="236"/>
      <c r="E115" s="241">
        <v>629547650</v>
      </c>
      <c r="F115" s="236"/>
      <c r="G115" s="241">
        <v>629547650</v>
      </c>
      <c r="H115" s="241">
        <v>127767802</v>
      </c>
      <c r="I115" s="240">
        <v>757315452</v>
      </c>
    </row>
    <row r="116" spans="2:9">
      <c r="B116" s="245" t="s">
        <v>793</v>
      </c>
      <c r="C116" s="236"/>
      <c r="D116" s="236"/>
      <c r="E116" s="241">
        <v>57045710</v>
      </c>
      <c r="F116" s="236"/>
      <c r="G116" s="241">
        <v>57045710</v>
      </c>
      <c r="H116" s="236"/>
      <c r="I116" s="240">
        <v>57045710</v>
      </c>
    </row>
    <row r="117" spans="2:9">
      <c r="B117" s="245" t="s">
        <v>798</v>
      </c>
      <c r="C117" s="236"/>
      <c r="D117" s="236"/>
      <c r="E117" s="236"/>
      <c r="F117" s="236"/>
      <c r="G117" s="236"/>
      <c r="H117" s="236"/>
      <c r="I117" s="235"/>
    </row>
    <row r="118" spans="2:9">
      <c r="B118" s="245" t="s">
        <v>799</v>
      </c>
      <c r="C118" s="236"/>
      <c r="D118" s="241">
        <v>176290</v>
      </c>
      <c r="E118" s="236"/>
      <c r="F118" s="236"/>
      <c r="G118" s="241">
        <v>176290</v>
      </c>
      <c r="H118" s="236"/>
      <c r="I118" s="240">
        <v>176290</v>
      </c>
    </row>
    <row r="119" spans="2:9">
      <c r="B119" s="245" t="s">
        <v>800</v>
      </c>
      <c r="C119" s="236"/>
      <c r="D119" s="236"/>
      <c r="E119" s="236"/>
      <c r="F119" s="236"/>
      <c r="G119" s="236"/>
      <c r="H119" s="236"/>
      <c r="I119" s="235"/>
    </row>
    <row r="120" spans="2:9">
      <c r="B120" s="245" t="s">
        <v>266</v>
      </c>
      <c r="C120" s="241">
        <v>29152700000</v>
      </c>
      <c r="D120" s="241">
        <v>330517297329</v>
      </c>
      <c r="E120" s="241">
        <v>-60784110439</v>
      </c>
      <c r="F120" s="241">
        <v>349587009384</v>
      </c>
      <c r="G120" s="241">
        <v>648472896274</v>
      </c>
      <c r="H120" s="241">
        <v>76781245071</v>
      </c>
      <c r="I120" s="240">
        <v>725254141345</v>
      </c>
    </row>
    <row r="121" spans="2:9">
      <c r="B121" s="245" t="s">
        <v>575</v>
      </c>
      <c r="C121" s="241">
        <v>29152700000</v>
      </c>
      <c r="D121" s="241">
        <v>330517297329</v>
      </c>
      <c r="E121" s="241">
        <v>-60784110439</v>
      </c>
      <c r="F121" s="241">
        <v>349587009384</v>
      </c>
      <c r="G121" s="241">
        <v>648472896274</v>
      </c>
      <c r="H121" s="241">
        <v>76781245071</v>
      </c>
      <c r="I121" s="240">
        <v>725254141345</v>
      </c>
    </row>
    <row r="122" spans="2:9">
      <c r="B122" s="245" t="s">
        <v>11</v>
      </c>
      <c r="C122" s="236"/>
      <c r="D122" s="236"/>
      <c r="E122" s="236"/>
      <c r="F122" s="241">
        <v>34496194014</v>
      </c>
      <c r="G122" s="241">
        <v>34496194014</v>
      </c>
      <c r="H122" s="241">
        <v>1340687463</v>
      </c>
      <c r="I122" s="240">
        <v>35836881477</v>
      </c>
    </row>
    <row r="123" spans="2:9">
      <c r="B123" s="245" t="s">
        <v>793</v>
      </c>
      <c r="C123" s="236"/>
      <c r="D123" s="236"/>
      <c r="E123" s="236"/>
      <c r="F123" s="241">
        <v>62358484</v>
      </c>
      <c r="G123" s="241">
        <v>62358484</v>
      </c>
      <c r="H123" s="236"/>
      <c r="I123" s="240">
        <v>62358484</v>
      </c>
    </row>
    <row r="124" spans="2:9" ht="24">
      <c r="B124" s="245" t="s">
        <v>794</v>
      </c>
      <c r="C124" s="236"/>
      <c r="D124" s="236"/>
      <c r="E124" s="241">
        <v>-18745200</v>
      </c>
      <c r="F124" s="236"/>
      <c r="G124" s="241">
        <v>-18745200</v>
      </c>
      <c r="H124" s="236"/>
      <c r="I124" s="240">
        <v>-18745200</v>
      </c>
    </row>
    <row r="125" spans="2:9">
      <c r="B125" s="245" t="s">
        <v>264</v>
      </c>
      <c r="C125" s="236"/>
      <c r="D125" s="236"/>
      <c r="E125" s="241">
        <v>38848464</v>
      </c>
      <c r="F125" s="236"/>
      <c r="G125" s="241">
        <v>38848464</v>
      </c>
      <c r="H125" s="241">
        <v>25909794</v>
      </c>
      <c r="I125" s="240">
        <v>64758258</v>
      </c>
    </row>
    <row r="126" spans="2:9">
      <c r="B126" s="245" t="s">
        <v>312</v>
      </c>
      <c r="C126" s="236"/>
      <c r="D126" s="236"/>
      <c r="E126" s="241">
        <v>1689488782</v>
      </c>
      <c r="F126" s="236"/>
      <c r="G126" s="241">
        <v>1689488782</v>
      </c>
      <c r="H126" s="241">
        <v>-274113980</v>
      </c>
      <c r="I126" s="240">
        <v>1415374802</v>
      </c>
    </row>
    <row r="127" spans="2:9">
      <c r="B127" s="245" t="s">
        <v>795</v>
      </c>
      <c r="C127" s="236"/>
      <c r="D127" s="236"/>
      <c r="E127" s="236"/>
      <c r="F127" s="241">
        <v>-16300389592</v>
      </c>
      <c r="G127" s="241">
        <v>-16300389592</v>
      </c>
      <c r="H127" s="241">
        <v>-778997310</v>
      </c>
      <c r="I127" s="240">
        <v>-17079386902</v>
      </c>
    </row>
    <row r="128" spans="2:9">
      <c r="B128" s="245" t="s">
        <v>796</v>
      </c>
      <c r="C128" s="236"/>
      <c r="D128" s="236"/>
      <c r="E128" s="236"/>
      <c r="F128" s="236"/>
      <c r="G128" s="236"/>
      <c r="H128" s="236"/>
      <c r="I128" s="235"/>
    </row>
    <row r="129" spans="2:9">
      <c r="B129" s="245" t="s">
        <v>797</v>
      </c>
      <c r="C129" s="236"/>
      <c r="D129" s="236"/>
      <c r="E129" s="241">
        <v>412002767</v>
      </c>
      <c r="F129" s="236"/>
      <c r="G129" s="241">
        <v>412002767</v>
      </c>
      <c r="H129" s="241">
        <v>94483981</v>
      </c>
      <c r="I129" s="240">
        <v>506486748</v>
      </c>
    </row>
    <row r="130" spans="2:9">
      <c r="B130" s="245" t="s">
        <v>793</v>
      </c>
      <c r="C130" s="236"/>
      <c r="D130" s="241">
        <v>-2336998</v>
      </c>
      <c r="E130" s="241">
        <v>151224998</v>
      </c>
      <c r="F130" s="236"/>
      <c r="G130" s="241">
        <v>148888000</v>
      </c>
      <c r="H130" s="236"/>
      <c r="I130" s="240">
        <v>148888000</v>
      </c>
    </row>
    <row r="131" spans="2:9">
      <c r="B131" s="245" t="s">
        <v>798</v>
      </c>
      <c r="C131" s="236"/>
      <c r="D131" s="241">
        <v>-7259234970</v>
      </c>
      <c r="E131" s="241">
        <v>-613125000</v>
      </c>
      <c r="F131" s="236"/>
      <c r="G131" s="241">
        <v>-7872359970</v>
      </c>
      <c r="H131" s="241">
        <v>7377359958</v>
      </c>
      <c r="I131" s="240">
        <v>-495000012</v>
      </c>
    </row>
    <row r="132" spans="2:9">
      <c r="B132" s="245" t="s">
        <v>799</v>
      </c>
      <c r="C132" s="236"/>
      <c r="D132" s="236"/>
      <c r="E132" s="236"/>
      <c r="F132" s="236"/>
      <c r="G132" s="236"/>
      <c r="H132" s="236"/>
      <c r="I132" s="235"/>
    </row>
    <row r="133" spans="2:9">
      <c r="B133" s="245" t="s">
        <v>800</v>
      </c>
      <c r="C133" s="236"/>
      <c r="D133" s="236"/>
      <c r="E133" s="236"/>
      <c r="F133" s="236"/>
      <c r="G133" s="236"/>
      <c r="H133" s="236"/>
      <c r="I133" s="235"/>
    </row>
    <row r="134" spans="2:9">
      <c r="B134" s="245" t="s">
        <v>703</v>
      </c>
      <c r="C134" s="241">
        <v>29152700000</v>
      </c>
      <c r="D134" s="241">
        <v>323255725361</v>
      </c>
      <c r="E134" s="241">
        <v>-59124415628</v>
      </c>
      <c r="F134" s="241">
        <v>367845172290</v>
      </c>
      <c r="G134" s="241">
        <v>661129182023</v>
      </c>
      <c r="H134" s="241">
        <v>84566574977</v>
      </c>
      <c r="I134" s="240">
        <v>745695757000</v>
      </c>
    </row>
    <row r="135" spans="2:9">
      <c r="B135" s="245" t="s">
        <v>704</v>
      </c>
      <c r="C135" s="241">
        <v>29152700000</v>
      </c>
      <c r="D135" s="241">
        <v>323255725361</v>
      </c>
      <c r="E135" s="241">
        <v>-59124415628</v>
      </c>
      <c r="F135" s="241">
        <v>367845172290</v>
      </c>
      <c r="G135" s="241">
        <v>661129182023</v>
      </c>
      <c r="H135" s="241">
        <v>84566574977</v>
      </c>
      <c r="I135" s="240">
        <v>745695757000</v>
      </c>
    </row>
    <row r="136" spans="2:9">
      <c r="B136" s="245" t="s">
        <v>11</v>
      </c>
      <c r="C136" s="236"/>
      <c r="D136" s="236"/>
      <c r="E136" s="236"/>
      <c r="F136" s="241">
        <v>17763726421</v>
      </c>
      <c r="G136" s="241">
        <v>17763726421</v>
      </c>
      <c r="H136" s="241">
        <v>11263593501</v>
      </c>
      <c r="I136" s="240">
        <v>29027319922</v>
      </c>
    </row>
    <row r="137" spans="2:9">
      <c r="B137" s="245" t="s">
        <v>793</v>
      </c>
      <c r="C137" s="236"/>
      <c r="D137" s="236"/>
      <c r="E137" s="236"/>
      <c r="F137" s="241">
        <v>80807365</v>
      </c>
      <c r="G137" s="241">
        <v>80807365</v>
      </c>
      <c r="H137" s="236"/>
      <c r="I137" s="240">
        <v>80807365</v>
      </c>
    </row>
    <row r="138" spans="2:9" ht="24">
      <c r="B138" s="245" t="s">
        <v>794</v>
      </c>
      <c r="C138" s="236"/>
      <c r="D138" s="236"/>
      <c r="E138" s="241">
        <v>18745200</v>
      </c>
      <c r="F138" s="236"/>
      <c r="G138" s="241">
        <v>18745200</v>
      </c>
      <c r="H138" s="236"/>
      <c r="I138" s="240">
        <v>18745200</v>
      </c>
    </row>
    <row r="139" spans="2:9">
      <c r="B139" s="245" t="s">
        <v>264</v>
      </c>
      <c r="C139" s="236"/>
      <c r="D139" s="236"/>
      <c r="E139" s="241">
        <v>8235158</v>
      </c>
      <c r="F139" s="236"/>
      <c r="G139" s="241">
        <v>8235158</v>
      </c>
      <c r="H139" s="241">
        <v>2684351</v>
      </c>
      <c r="I139" s="240">
        <v>10919509</v>
      </c>
    </row>
    <row r="140" spans="2:9">
      <c r="B140" s="245" t="s">
        <v>312</v>
      </c>
      <c r="C140" s="236"/>
      <c r="D140" s="236"/>
      <c r="E140" s="241">
        <v>-2952085849</v>
      </c>
      <c r="F140" s="236"/>
      <c r="G140" s="241">
        <v>-2952085849</v>
      </c>
      <c r="H140" s="241">
        <v>-3030163949</v>
      </c>
      <c r="I140" s="240">
        <v>-5982249798</v>
      </c>
    </row>
    <row r="141" spans="2:9">
      <c r="B141" s="245" t="s">
        <v>795</v>
      </c>
      <c r="C141" s="236"/>
      <c r="D141" s="236"/>
      <c r="E141" s="236"/>
      <c r="F141" s="241">
        <v>-8955304490</v>
      </c>
      <c r="G141" s="241">
        <v>-8955304490</v>
      </c>
      <c r="H141" s="241">
        <v>-759023020</v>
      </c>
      <c r="I141" s="240">
        <v>-9714327510</v>
      </c>
    </row>
    <row r="142" spans="2:9">
      <c r="B142" s="245" t="s">
        <v>796</v>
      </c>
      <c r="C142" s="236"/>
      <c r="D142" s="236"/>
      <c r="E142" s="241">
        <v>-12785660682</v>
      </c>
      <c r="F142" s="236"/>
      <c r="G142" s="241">
        <v>-12785660682</v>
      </c>
      <c r="H142" s="236"/>
      <c r="I142" s="240">
        <v>-12785660682</v>
      </c>
    </row>
    <row r="143" spans="2:9">
      <c r="B143" s="245" t="s">
        <v>797</v>
      </c>
      <c r="C143" s="236"/>
      <c r="D143" s="236"/>
      <c r="E143" s="241">
        <v>29778258</v>
      </c>
      <c r="F143" s="236"/>
      <c r="G143" s="241">
        <v>29778258</v>
      </c>
      <c r="H143" s="241">
        <v>67957576</v>
      </c>
      <c r="I143" s="240">
        <v>97735834</v>
      </c>
    </row>
    <row r="144" spans="2:9">
      <c r="B144" s="245" t="s">
        <v>793</v>
      </c>
      <c r="C144" s="236"/>
      <c r="D144" s="241">
        <v>25718221</v>
      </c>
      <c r="E144" s="241">
        <v>206326779</v>
      </c>
      <c r="F144" s="236"/>
      <c r="G144" s="241">
        <v>232045000</v>
      </c>
      <c r="H144" s="241">
        <v>-412199315</v>
      </c>
      <c r="I144" s="240">
        <v>-180154315</v>
      </c>
    </row>
    <row r="145" spans="2:9">
      <c r="B145" s="245" t="s">
        <v>798</v>
      </c>
      <c r="C145" s="236"/>
      <c r="D145" s="236"/>
      <c r="E145" s="241">
        <v>27709060360</v>
      </c>
      <c r="F145" s="236"/>
      <c r="G145" s="241">
        <v>27709060360</v>
      </c>
      <c r="H145" s="241">
        <v>-4622628</v>
      </c>
      <c r="I145" s="240">
        <v>27704437732</v>
      </c>
    </row>
    <row r="146" spans="2:9">
      <c r="B146" s="245" t="s">
        <v>799</v>
      </c>
      <c r="C146" s="236"/>
      <c r="D146" s="236"/>
      <c r="E146" s="236"/>
      <c r="F146" s="236"/>
      <c r="G146" s="236"/>
      <c r="H146" s="236"/>
      <c r="I146" s="235"/>
    </row>
    <row r="147" spans="2:9">
      <c r="B147" s="245" t="s">
        <v>800</v>
      </c>
      <c r="C147" s="236"/>
      <c r="D147" s="241">
        <v>1515420185</v>
      </c>
      <c r="E147" s="236"/>
      <c r="F147" s="236"/>
      <c r="G147" s="241">
        <v>1515420185</v>
      </c>
      <c r="H147" s="241">
        <v>15274636612</v>
      </c>
      <c r="I147" s="240">
        <v>16790056797</v>
      </c>
    </row>
    <row r="148" spans="2:9">
      <c r="B148" s="252" t="s">
        <v>705</v>
      </c>
      <c r="C148" s="254">
        <v>29152700000</v>
      </c>
      <c r="D148" s="254">
        <v>324796863767</v>
      </c>
      <c r="E148" s="254">
        <v>-46890016404</v>
      </c>
      <c r="F148" s="254">
        <v>376734401586</v>
      </c>
      <c r="G148" s="254">
        <v>683793948949</v>
      </c>
      <c r="H148" s="254">
        <v>106969438105</v>
      </c>
      <c r="I148" s="253">
        <v>790763387054</v>
      </c>
    </row>
    <row r="149" spans="2:9">
      <c r="B149" s="280"/>
      <c r="C149" s="277"/>
      <c r="D149" s="277"/>
      <c r="E149" s="277"/>
      <c r="F149" s="277"/>
      <c r="G149" s="277"/>
      <c r="H149" s="277"/>
      <c r="I149" s="277"/>
    </row>
    <row r="150" spans="2:9">
      <c r="B150" s="226" t="s">
        <v>288</v>
      </c>
      <c r="C150" s="277"/>
      <c r="D150" s="277"/>
      <c r="E150" s="277"/>
      <c r="F150" s="277"/>
      <c r="G150" s="277"/>
      <c r="H150" s="277"/>
      <c r="I150" s="277"/>
    </row>
    <row r="151" spans="2:9" ht="24">
      <c r="B151" s="278" t="s">
        <v>779</v>
      </c>
      <c r="C151" s="277"/>
      <c r="D151" s="277"/>
      <c r="E151" s="277"/>
      <c r="F151" s="277"/>
      <c r="G151" s="277"/>
      <c r="H151" s="277"/>
      <c r="I151" s="277"/>
    </row>
    <row r="152" spans="2:9" ht="24">
      <c r="B152" s="278" t="s">
        <v>780</v>
      </c>
      <c r="C152" s="277"/>
      <c r="D152" s="277"/>
      <c r="E152" s="277"/>
      <c r="F152" s="277"/>
      <c r="G152" s="277"/>
      <c r="H152" s="277"/>
      <c r="I152" s="277"/>
    </row>
    <row r="153" spans="2:9" ht="24">
      <c r="B153" s="278" t="s">
        <v>781</v>
      </c>
      <c r="C153" s="277"/>
      <c r="D153" s="277"/>
      <c r="E153" s="277"/>
      <c r="F153" s="277"/>
      <c r="G153" s="277"/>
      <c r="H153" s="277"/>
      <c r="I153" s="277"/>
    </row>
    <row r="154" spans="2:9">
      <c r="B154" s="232" t="s">
        <v>233</v>
      </c>
      <c r="C154" s="277"/>
      <c r="D154" s="277"/>
      <c r="E154" s="277"/>
      <c r="F154" s="277"/>
      <c r="G154" s="277"/>
      <c r="H154" s="277"/>
      <c r="I154" s="277"/>
    </row>
    <row r="155" spans="2:9">
      <c r="B155" s="229"/>
      <c r="C155" s="231" t="s">
        <v>765</v>
      </c>
      <c r="D155" s="231" t="s">
        <v>766</v>
      </c>
      <c r="E155" s="230" t="s">
        <v>767</v>
      </c>
      <c r="F155" s="277"/>
      <c r="G155" s="277"/>
      <c r="H155" s="277"/>
      <c r="I155" s="277"/>
    </row>
    <row r="156" spans="2:9">
      <c r="B156" s="245" t="s">
        <v>267</v>
      </c>
      <c r="C156" s="241">
        <v>89794563698</v>
      </c>
      <c r="D156" s="241">
        <v>169486896717</v>
      </c>
      <c r="E156" s="240">
        <v>103578627623</v>
      </c>
      <c r="F156" s="277"/>
      <c r="G156" s="277"/>
      <c r="H156" s="277"/>
      <c r="I156" s="277"/>
    </row>
    <row r="157" spans="2:9">
      <c r="B157" s="245" t="s">
        <v>801</v>
      </c>
      <c r="C157" s="241">
        <v>105046294328</v>
      </c>
      <c r="D157" s="241">
        <v>199736501504</v>
      </c>
      <c r="E157" s="240">
        <v>133918182056</v>
      </c>
      <c r="F157" s="277"/>
      <c r="G157" s="277"/>
      <c r="H157" s="277"/>
      <c r="I157" s="277"/>
    </row>
    <row r="158" spans="2:9">
      <c r="B158" s="245" t="s">
        <v>321</v>
      </c>
      <c r="C158" s="241">
        <v>2481996229</v>
      </c>
      <c r="D158" s="241">
        <v>1738949440</v>
      </c>
      <c r="E158" s="240">
        <v>365969282</v>
      </c>
      <c r="F158" s="277"/>
      <c r="G158" s="277"/>
      <c r="H158" s="277"/>
      <c r="I158" s="277"/>
    </row>
    <row r="159" spans="2:9">
      <c r="B159" s="245" t="s">
        <v>322</v>
      </c>
      <c r="C159" s="241">
        <v>-4694377606</v>
      </c>
      <c r="D159" s="241">
        <v>-7572378775</v>
      </c>
      <c r="E159" s="240">
        <v>-6437115006</v>
      </c>
      <c r="F159" s="277"/>
      <c r="G159" s="277"/>
      <c r="H159" s="277"/>
      <c r="I159" s="277"/>
    </row>
    <row r="160" spans="2:9">
      <c r="B160" s="245" t="s">
        <v>802</v>
      </c>
      <c r="C160" s="241">
        <v>-13069349253</v>
      </c>
      <c r="D160" s="241">
        <v>-24416175452</v>
      </c>
      <c r="E160" s="240">
        <v>-24278408709</v>
      </c>
      <c r="F160" s="277"/>
      <c r="G160" s="277"/>
      <c r="H160" s="277"/>
      <c r="I160" s="277"/>
    </row>
    <row r="161" spans="2:9">
      <c r="B161" s="245" t="s">
        <v>289</v>
      </c>
      <c r="C161" s="241">
        <v>30000000</v>
      </c>
      <c r="D161" s="236"/>
      <c r="E161" s="240">
        <v>10000000</v>
      </c>
      <c r="F161" s="277"/>
      <c r="G161" s="277"/>
      <c r="H161" s="277"/>
      <c r="I161" s="277"/>
    </row>
    <row r="162" spans="2:9">
      <c r="B162" s="245" t="s">
        <v>268</v>
      </c>
      <c r="C162" s="241">
        <v>-92058535128</v>
      </c>
      <c r="D162" s="241">
        <v>-96244186704</v>
      </c>
      <c r="E162" s="240">
        <v>-146414044202</v>
      </c>
      <c r="F162" s="277"/>
      <c r="G162" s="277"/>
      <c r="H162" s="277"/>
      <c r="I162" s="277"/>
    </row>
    <row r="163" spans="2:9">
      <c r="B163" s="245" t="s">
        <v>803</v>
      </c>
      <c r="C163" s="241">
        <v>3000000000</v>
      </c>
      <c r="D163" s="241">
        <v>5000000000</v>
      </c>
      <c r="E163" s="240">
        <v>1330000000</v>
      </c>
      <c r="F163" s="277"/>
      <c r="G163" s="277"/>
      <c r="H163" s="277"/>
      <c r="I163" s="277"/>
    </row>
    <row r="164" spans="2:9">
      <c r="B164" s="245" t="s">
        <v>804</v>
      </c>
      <c r="C164" s="236"/>
      <c r="D164" s="241">
        <v>-8000000000</v>
      </c>
      <c r="E164" s="240">
        <v>-100000000</v>
      </c>
      <c r="F164" s="277"/>
      <c r="G164" s="277"/>
      <c r="H164" s="277"/>
      <c r="I164" s="277"/>
    </row>
    <row r="165" spans="2:9">
      <c r="B165" s="245" t="s">
        <v>805</v>
      </c>
      <c r="C165" s="241">
        <v>500000000</v>
      </c>
      <c r="D165" s="236"/>
      <c r="E165" s="235"/>
      <c r="F165" s="277"/>
      <c r="G165" s="277"/>
      <c r="H165" s="277"/>
      <c r="I165" s="277"/>
    </row>
    <row r="166" spans="2:9" ht="36">
      <c r="B166" s="245" t="s">
        <v>806</v>
      </c>
      <c r="C166" s="241">
        <v>99966987077</v>
      </c>
      <c r="D166" s="241">
        <v>54438585628</v>
      </c>
      <c r="E166" s="240">
        <v>75578103323</v>
      </c>
      <c r="F166" s="277"/>
      <c r="G166" s="277"/>
      <c r="H166" s="277"/>
      <c r="I166" s="277"/>
    </row>
    <row r="167" spans="2:9" ht="36">
      <c r="B167" s="245" t="s">
        <v>807</v>
      </c>
      <c r="C167" s="241">
        <v>-137712321534</v>
      </c>
      <c r="D167" s="241">
        <v>-64719800000</v>
      </c>
      <c r="E167" s="240">
        <v>-61040000000</v>
      </c>
      <c r="F167" s="277"/>
      <c r="G167" s="277"/>
      <c r="H167" s="277"/>
      <c r="I167" s="277"/>
    </row>
    <row r="168" spans="2:9" ht="36">
      <c r="B168" s="245" t="s">
        <v>808</v>
      </c>
      <c r="C168" s="241">
        <v>5088978689</v>
      </c>
      <c r="D168" s="236"/>
      <c r="E168" s="235"/>
      <c r="F168" s="277"/>
      <c r="G168" s="277"/>
      <c r="H168" s="277"/>
      <c r="I168" s="277"/>
    </row>
    <row r="169" spans="2:9" ht="36">
      <c r="B169" s="245" t="s">
        <v>809</v>
      </c>
      <c r="C169" s="241">
        <v>-2017600000</v>
      </c>
      <c r="D169" s="241">
        <v>-3093000000</v>
      </c>
      <c r="E169" s="235"/>
      <c r="F169" s="277"/>
      <c r="G169" s="277"/>
      <c r="H169" s="277"/>
      <c r="I169" s="277"/>
    </row>
    <row r="170" spans="2:9" ht="24">
      <c r="B170" s="245" t="s">
        <v>810</v>
      </c>
      <c r="C170" s="241">
        <v>1980281677</v>
      </c>
      <c r="D170" s="241">
        <v>929751684</v>
      </c>
      <c r="E170" s="240">
        <v>3005629785</v>
      </c>
      <c r="F170" s="277"/>
      <c r="G170" s="277"/>
      <c r="H170" s="277"/>
      <c r="I170" s="277"/>
    </row>
    <row r="171" spans="2:9" ht="24">
      <c r="B171" s="245" t="s">
        <v>811</v>
      </c>
      <c r="C171" s="241">
        <v>-57550451499</v>
      </c>
      <c r="D171" s="241">
        <v>-74416979714</v>
      </c>
      <c r="E171" s="240">
        <v>-144854954012</v>
      </c>
      <c r="F171" s="277"/>
      <c r="G171" s="277"/>
      <c r="H171" s="277"/>
      <c r="I171" s="277"/>
    </row>
    <row r="172" spans="2:9">
      <c r="B172" s="245" t="s">
        <v>290</v>
      </c>
      <c r="C172" s="241">
        <v>328084853</v>
      </c>
      <c r="D172" s="241">
        <v>1420927</v>
      </c>
      <c r="E172" s="240">
        <v>3315226</v>
      </c>
      <c r="F172" s="277"/>
      <c r="G172" s="277"/>
      <c r="H172" s="277"/>
      <c r="I172" s="277"/>
    </row>
    <row r="173" spans="2:9">
      <c r="B173" s="245" t="s">
        <v>269</v>
      </c>
      <c r="C173" s="241">
        <v>-5502494391</v>
      </c>
      <c r="D173" s="241">
        <v>-5984165229</v>
      </c>
      <c r="E173" s="240">
        <v>-18411531732</v>
      </c>
      <c r="F173" s="277"/>
      <c r="G173" s="277"/>
      <c r="H173" s="277"/>
      <c r="I173" s="277"/>
    </row>
    <row r="174" spans="2:9">
      <c r="B174" s="245" t="s">
        <v>812</v>
      </c>
      <c r="C174" s="241">
        <v>-140000000</v>
      </c>
      <c r="D174" s="241">
        <v>-400000000</v>
      </c>
      <c r="E174" s="235"/>
      <c r="F174" s="277"/>
      <c r="G174" s="277"/>
      <c r="H174" s="277"/>
      <c r="I174" s="277"/>
    </row>
    <row r="175" spans="2:9" ht="24">
      <c r="B175" s="245" t="s">
        <v>813</v>
      </c>
      <c r="C175" s="236"/>
      <c r="D175" s="236"/>
      <c r="E175" s="240">
        <v>-1924606792</v>
      </c>
      <c r="F175" s="277"/>
      <c r="G175" s="277"/>
      <c r="H175" s="277"/>
      <c r="I175" s="277"/>
    </row>
    <row r="176" spans="2:9">
      <c r="B176" s="245" t="s">
        <v>270</v>
      </c>
      <c r="C176" s="241">
        <v>-7341706412</v>
      </c>
      <c r="D176" s="241">
        <v>-50072718136</v>
      </c>
      <c r="E176" s="240">
        <v>17055578357</v>
      </c>
      <c r="F176" s="277"/>
      <c r="G176" s="277"/>
      <c r="H176" s="277"/>
      <c r="I176" s="277"/>
    </row>
    <row r="177" spans="2:13">
      <c r="B177" s="245" t="s">
        <v>323</v>
      </c>
      <c r="C177" s="241">
        <v>110202859526</v>
      </c>
      <c r="D177" s="241">
        <v>31087896450</v>
      </c>
      <c r="E177" s="240">
        <v>175540639827</v>
      </c>
      <c r="F177" s="277"/>
      <c r="G177" s="277"/>
      <c r="H177" s="277"/>
      <c r="I177" s="277"/>
    </row>
    <row r="178" spans="2:13">
      <c r="B178" s="245" t="s">
        <v>324</v>
      </c>
      <c r="C178" s="241">
        <v>-109373201638</v>
      </c>
      <c r="D178" s="241">
        <v>-61532058000</v>
      </c>
      <c r="E178" s="240">
        <v>-117391241685</v>
      </c>
      <c r="F178" s="277"/>
      <c r="G178" s="277"/>
      <c r="H178" s="277"/>
      <c r="I178" s="277"/>
    </row>
    <row r="179" spans="2:13">
      <c r="B179" s="245" t="s">
        <v>814</v>
      </c>
      <c r="C179" s="241">
        <v>-2688259469</v>
      </c>
      <c r="D179" s="241">
        <v>-2816182672</v>
      </c>
      <c r="E179" s="235"/>
      <c r="F179" s="277"/>
      <c r="G179" s="277"/>
      <c r="H179" s="277"/>
      <c r="I179" s="277"/>
    </row>
    <row r="180" spans="2:13">
      <c r="B180" s="245" t="s">
        <v>292</v>
      </c>
      <c r="C180" s="241">
        <v>-9714327510</v>
      </c>
      <c r="D180" s="241">
        <v>-17079386902</v>
      </c>
      <c r="E180" s="240">
        <v>-12966502890</v>
      </c>
      <c r="F180" s="277"/>
      <c r="G180" s="277"/>
      <c r="H180" s="277"/>
      <c r="I180" s="277"/>
    </row>
    <row r="181" spans="2:13">
      <c r="B181" s="245" t="s">
        <v>815</v>
      </c>
      <c r="C181" s="236"/>
      <c r="D181" s="236"/>
      <c r="E181" s="240">
        <v>-28184538895</v>
      </c>
      <c r="F181" s="277"/>
      <c r="G181" s="277"/>
      <c r="H181" s="277"/>
      <c r="I181" s="277"/>
    </row>
    <row r="182" spans="2:13">
      <c r="B182" s="245" t="s">
        <v>291</v>
      </c>
      <c r="C182" s="241">
        <v>-12790879118</v>
      </c>
      <c r="D182" s="236"/>
      <c r="E182" s="235"/>
      <c r="F182" s="277"/>
      <c r="G182" s="277"/>
      <c r="H182" s="277"/>
      <c r="I182" s="277"/>
    </row>
    <row r="183" spans="2:13">
      <c r="B183" s="245" t="s">
        <v>816</v>
      </c>
      <c r="C183" s="241">
        <v>16790056797</v>
      </c>
      <c r="D183" s="241">
        <v>118124988</v>
      </c>
      <c r="E183" s="235"/>
      <c r="F183" s="277"/>
      <c r="G183" s="277"/>
      <c r="H183" s="277"/>
      <c r="I183" s="277"/>
    </row>
    <row r="184" spans="2:13">
      <c r="B184" s="245" t="s">
        <v>817</v>
      </c>
      <c r="C184" s="241">
        <v>232045000</v>
      </c>
      <c r="D184" s="241">
        <v>148888000</v>
      </c>
      <c r="E184" s="240">
        <v>57222000</v>
      </c>
      <c r="F184" s="277"/>
      <c r="G184" s="277"/>
      <c r="H184" s="277"/>
      <c r="I184" s="277"/>
    </row>
    <row r="185" spans="2:13">
      <c r="B185" s="245" t="s">
        <v>818</v>
      </c>
      <c r="C185" s="241">
        <v>-37367718</v>
      </c>
      <c r="D185" s="241">
        <v>-395850049</v>
      </c>
      <c r="E185" s="240">
        <v>295918513</v>
      </c>
      <c r="F185" s="277"/>
      <c r="G185" s="277"/>
      <c r="H185" s="277"/>
      <c r="I185" s="277"/>
    </row>
    <row r="186" spans="2:13" ht="24">
      <c r="B186" s="245" t="s">
        <v>819</v>
      </c>
      <c r="C186" s="241">
        <v>-9643045560</v>
      </c>
      <c r="D186" s="241">
        <v>22774141828</v>
      </c>
      <c r="E186" s="240">
        <v>-25483919709</v>
      </c>
      <c r="F186" s="277"/>
      <c r="G186" s="277"/>
      <c r="H186" s="277"/>
      <c r="I186" s="277"/>
    </row>
    <row r="187" spans="2:13">
      <c r="B187" s="245" t="s">
        <v>271</v>
      </c>
      <c r="C187" s="241">
        <v>44448987452</v>
      </c>
      <c r="D187" s="241">
        <v>21674845624</v>
      </c>
      <c r="E187" s="240">
        <v>47158765333</v>
      </c>
      <c r="F187" s="277"/>
      <c r="G187" s="277"/>
      <c r="H187" s="277"/>
      <c r="I187" s="277"/>
    </row>
    <row r="188" spans="2:13">
      <c r="B188" s="252" t="s">
        <v>272</v>
      </c>
      <c r="C188" s="254">
        <v>34805941892</v>
      </c>
      <c r="D188" s="254">
        <v>44448987452</v>
      </c>
      <c r="E188" s="253">
        <v>21674845624</v>
      </c>
      <c r="F188" s="277"/>
      <c r="G188" s="277"/>
      <c r="H188" s="277"/>
      <c r="I188" s="277"/>
    </row>
    <row r="191" spans="2:13" ht="15">
      <c r="B191" s="283" t="s">
        <v>820</v>
      </c>
      <c r="C191" s="195"/>
      <c r="D191" s="195"/>
    </row>
    <row r="192" spans="2:13" ht="71.25">
      <c r="B192" s="283" t="s">
        <v>821</v>
      </c>
      <c r="C192" s="195"/>
      <c r="D192" s="195"/>
      <c r="M192" s="222" t="s">
        <v>822</v>
      </c>
    </row>
    <row r="193" spans="2:14" ht="13.5" customHeight="1">
      <c r="B193" s="707" t="s">
        <v>735</v>
      </c>
      <c r="C193" s="708"/>
      <c r="D193" s="709"/>
      <c r="M193" s="222" t="s">
        <v>823</v>
      </c>
      <c r="N193" s="243">
        <f>C199*1000</f>
        <v>66832354000</v>
      </c>
    </row>
    <row r="194" spans="2:14" ht="13.5">
      <c r="B194" s="328" t="s">
        <v>824</v>
      </c>
      <c r="C194" s="321" t="s">
        <v>736</v>
      </c>
      <c r="D194" s="329" t="s">
        <v>748</v>
      </c>
      <c r="M194" s="222" t="s">
        <v>825</v>
      </c>
      <c r="N194" s="243">
        <f>C200*1000</f>
        <v>13083740000</v>
      </c>
    </row>
    <row r="195" spans="2:14" ht="13.5">
      <c r="B195" s="287" t="s">
        <v>11</v>
      </c>
      <c r="C195" s="304">
        <v>29027320</v>
      </c>
      <c r="D195" s="305">
        <v>35836881</v>
      </c>
      <c r="N195" s="243">
        <f>SUM(N193:N194)</f>
        <v>79916094000</v>
      </c>
    </row>
    <row r="196" spans="2:14" ht="13.5" customHeight="1">
      <c r="B196" s="710" t="s">
        <v>826</v>
      </c>
      <c r="C196" s="711"/>
      <c r="D196" s="712"/>
    </row>
    <row r="197" spans="2:14" ht="13.5">
      <c r="B197" s="287" t="s">
        <v>827</v>
      </c>
      <c r="C197" s="304">
        <v>6685705</v>
      </c>
      <c r="D197" s="305">
        <v>11874340</v>
      </c>
    </row>
    <row r="198" spans="2:14" ht="13.5">
      <c r="B198" s="287" t="s">
        <v>828</v>
      </c>
      <c r="C198" s="304">
        <v>251598</v>
      </c>
      <c r="D198" s="305">
        <v>2859660</v>
      </c>
    </row>
    <row r="199" spans="2:14" ht="13.5">
      <c r="B199" s="287" t="s">
        <v>743</v>
      </c>
      <c r="C199" s="304">
        <v>66832354</v>
      </c>
      <c r="D199" s="305">
        <v>61204124</v>
      </c>
    </row>
    <row r="200" spans="2:14" ht="13.5">
      <c r="B200" s="287" t="s">
        <v>829</v>
      </c>
      <c r="C200" s="304">
        <v>13083740</v>
      </c>
      <c r="D200" s="305">
        <v>17100663</v>
      </c>
    </row>
    <row r="201" spans="2:14" ht="13.5">
      <c r="B201" s="287" t="s">
        <v>830</v>
      </c>
      <c r="C201" s="304">
        <v>-3112396</v>
      </c>
      <c r="D201" s="305">
        <v>3143562</v>
      </c>
    </row>
    <row r="202" spans="2:14" ht="13.5">
      <c r="B202" s="287" t="s">
        <v>831</v>
      </c>
      <c r="C202" s="304">
        <v>26236172</v>
      </c>
      <c r="D202" s="305">
        <v>12238343</v>
      </c>
    </row>
    <row r="203" spans="2:14" ht="13.5">
      <c r="B203" s="287" t="s">
        <v>832</v>
      </c>
      <c r="C203" s="304">
        <v>636166</v>
      </c>
      <c r="D203" s="305">
        <v>739380</v>
      </c>
    </row>
    <row r="204" spans="2:14" ht="13.5">
      <c r="B204" s="287" t="s">
        <v>833</v>
      </c>
      <c r="C204" s="304">
        <v>-109764</v>
      </c>
      <c r="D204" s="305">
        <v>-256115</v>
      </c>
    </row>
    <row r="205" spans="2:14" ht="13.5">
      <c r="B205" s="287" t="s">
        <v>834</v>
      </c>
      <c r="C205" s="304">
        <v>164501</v>
      </c>
      <c r="D205" s="305">
        <v>18141</v>
      </c>
    </row>
    <row r="206" spans="2:14" ht="13.5">
      <c r="B206" s="287" t="s">
        <v>835</v>
      </c>
      <c r="C206" s="304">
        <v>-176357</v>
      </c>
      <c r="D206" s="305">
        <v>-37586</v>
      </c>
    </row>
    <row r="207" spans="2:14" ht="13.5">
      <c r="B207" s="287" t="s">
        <v>836</v>
      </c>
      <c r="C207" s="330">
        <v>13</v>
      </c>
      <c r="D207" s="305">
        <v>269275</v>
      </c>
    </row>
    <row r="208" spans="2:14" ht="13.5">
      <c r="B208" s="287" t="s">
        <v>837</v>
      </c>
      <c r="C208" s="304">
        <v>2711787</v>
      </c>
      <c r="D208" s="305">
        <v>4930691</v>
      </c>
    </row>
    <row r="209" spans="2:4" ht="13.5">
      <c r="B209" s="287" t="s">
        <v>838</v>
      </c>
      <c r="C209" s="304">
        <v>917385</v>
      </c>
      <c r="D209" s="305">
        <v>998174</v>
      </c>
    </row>
    <row r="210" spans="2:4" ht="13.5">
      <c r="B210" s="287" t="s">
        <v>839</v>
      </c>
      <c r="C210" s="304">
        <v>22025205</v>
      </c>
      <c r="D210" s="305">
        <v>8020583</v>
      </c>
    </row>
    <row r="211" spans="2:4" ht="13.5">
      <c r="B211" s="287" t="s">
        <v>840</v>
      </c>
      <c r="C211" s="304">
        <v>-9445959</v>
      </c>
      <c r="D211" s="305">
        <v>-5826027</v>
      </c>
    </row>
    <row r="212" spans="2:4" ht="13.5">
      <c r="B212" s="287" t="s">
        <v>841</v>
      </c>
      <c r="C212" s="304">
        <v>4769318</v>
      </c>
      <c r="D212" s="305">
        <v>7486438</v>
      </c>
    </row>
    <row r="213" spans="2:4" ht="13.5">
      <c r="B213" s="287" t="s">
        <v>842</v>
      </c>
      <c r="C213" s="304">
        <v>-2279345</v>
      </c>
      <c r="D213" s="305">
        <v>-1107344</v>
      </c>
    </row>
    <row r="214" spans="2:4" ht="13.5">
      <c r="B214" s="287" t="s">
        <v>843</v>
      </c>
      <c r="C214" s="304">
        <v>2003291</v>
      </c>
      <c r="D214" s="305">
        <v>130472</v>
      </c>
    </row>
    <row r="215" spans="2:4" ht="13.5">
      <c r="B215" s="287" t="s">
        <v>844</v>
      </c>
      <c r="C215" s="304">
        <v>42231</v>
      </c>
      <c r="D215" s="305">
        <v>1210</v>
      </c>
    </row>
    <row r="216" spans="2:4" ht="13.5">
      <c r="B216" s="287" t="s">
        <v>845</v>
      </c>
      <c r="C216" s="293">
        <v>76970</v>
      </c>
      <c r="D216" s="294">
        <v>277306</v>
      </c>
    </row>
    <row r="217" spans="2:4" ht="13.5">
      <c r="B217" s="287" t="s">
        <v>846</v>
      </c>
      <c r="C217" s="293">
        <v>97736</v>
      </c>
      <c r="D217" s="294">
        <v>506487</v>
      </c>
    </row>
    <row r="218" spans="2:4" ht="40.5">
      <c r="B218" s="287" t="s">
        <v>847</v>
      </c>
      <c r="C218" s="293">
        <v>-442557</v>
      </c>
      <c r="D218" s="294">
        <v>-177408</v>
      </c>
    </row>
    <row r="219" spans="2:4" ht="40.5">
      <c r="B219" s="287" t="s">
        <v>848</v>
      </c>
      <c r="C219" s="293">
        <v>-1539491</v>
      </c>
      <c r="D219" s="294">
        <v>-430041</v>
      </c>
    </row>
    <row r="220" spans="2:4" ht="40.5">
      <c r="B220" s="287" t="s">
        <v>849</v>
      </c>
      <c r="C220" s="293">
        <v>1920306</v>
      </c>
      <c r="D220" s="294">
        <v>324162</v>
      </c>
    </row>
    <row r="221" spans="2:4" ht="40.5">
      <c r="B221" s="287" t="s">
        <v>850</v>
      </c>
      <c r="C221" s="293">
        <v>785549</v>
      </c>
      <c r="D221" s="316" t="s">
        <v>2</v>
      </c>
    </row>
    <row r="222" spans="2:4" ht="40.5">
      <c r="B222" s="287" t="s">
        <v>851</v>
      </c>
      <c r="C222" s="293">
        <v>522334</v>
      </c>
      <c r="D222" s="316" t="s">
        <v>2</v>
      </c>
    </row>
    <row r="223" spans="2:4" ht="13.5">
      <c r="B223" s="287" t="s">
        <v>852</v>
      </c>
      <c r="C223" s="311" t="s">
        <v>2</v>
      </c>
      <c r="D223" s="294">
        <v>-540094</v>
      </c>
    </row>
    <row r="224" spans="2:4" ht="40.5">
      <c r="B224" s="287" t="s">
        <v>853</v>
      </c>
      <c r="C224" s="293">
        <v>-22348</v>
      </c>
      <c r="D224" s="316" t="s">
        <v>2</v>
      </c>
    </row>
    <row r="225" spans="2:4" ht="40.5">
      <c r="B225" s="287" t="s">
        <v>854</v>
      </c>
      <c r="C225" s="293">
        <v>43969</v>
      </c>
      <c r="D225" s="316" t="s">
        <v>2</v>
      </c>
    </row>
    <row r="226" spans="2:4" ht="13.5">
      <c r="B226" s="287" t="s">
        <v>855</v>
      </c>
      <c r="C226" s="293">
        <v>-5765</v>
      </c>
      <c r="D226" s="316" t="s">
        <v>2</v>
      </c>
    </row>
    <row r="227" spans="2:4" ht="13.5">
      <c r="B227" s="287" t="s">
        <v>856</v>
      </c>
      <c r="C227" s="293">
        <v>-30000</v>
      </c>
      <c r="D227" s="316" t="s">
        <v>2</v>
      </c>
    </row>
    <row r="228" spans="2:4" ht="13.5">
      <c r="B228" s="287" t="s">
        <v>857</v>
      </c>
      <c r="C228" s="293">
        <v>-161857</v>
      </c>
      <c r="D228" s="294">
        <v>-3354</v>
      </c>
    </row>
    <row r="229" spans="2:4" ht="13.5">
      <c r="B229" s="287" t="s">
        <v>858</v>
      </c>
      <c r="C229" s="293">
        <v>49203</v>
      </c>
      <c r="D229" s="316" t="s">
        <v>2</v>
      </c>
    </row>
    <row r="230" spans="2:4" ht="13.5">
      <c r="B230" s="310" t="s">
        <v>859</v>
      </c>
      <c r="C230" s="304">
        <v>132529694</v>
      </c>
      <c r="D230" s="305">
        <v>123745042</v>
      </c>
    </row>
    <row r="231" spans="2:4" ht="13.5" customHeight="1">
      <c r="B231" s="710" t="s">
        <v>860</v>
      </c>
      <c r="C231" s="711"/>
      <c r="D231" s="712"/>
    </row>
    <row r="232" spans="2:4" ht="13.5">
      <c r="B232" s="287" t="s">
        <v>861</v>
      </c>
      <c r="C232" s="304">
        <v>-55134684</v>
      </c>
      <c r="D232" s="305">
        <v>-3454287</v>
      </c>
    </row>
    <row r="233" spans="2:4" ht="13.5">
      <c r="B233" s="287" t="s">
        <v>862</v>
      </c>
      <c r="C233" s="304">
        <v>5311325</v>
      </c>
      <c r="D233" s="305">
        <v>10058692</v>
      </c>
    </row>
    <row r="234" spans="2:4" ht="13.5">
      <c r="B234" s="287" t="s">
        <v>863</v>
      </c>
      <c r="C234" s="304">
        <v>-3636804</v>
      </c>
      <c r="D234" s="305">
        <v>229550</v>
      </c>
    </row>
    <row r="235" spans="2:4" ht="13.5">
      <c r="B235" s="287" t="s">
        <v>864</v>
      </c>
      <c r="C235" s="304">
        <v>549417</v>
      </c>
      <c r="D235" s="305">
        <v>-638368</v>
      </c>
    </row>
    <row r="236" spans="2:4" ht="13.5">
      <c r="B236" s="287" t="s">
        <v>865</v>
      </c>
      <c r="C236" s="304">
        <v>-21861152</v>
      </c>
      <c r="D236" s="305">
        <v>-11389242</v>
      </c>
    </row>
    <row r="237" spans="2:4" ht="27">
      <c r="B237" s="287" t="s">
        <v>866</v>
      </c>
      <c r="C237" s="304">
        <v>135337</v>
      </c>
      <c r="D237" s="305">
        <v>-133738</v>
      </c>
    </row>
    <row r="238" spans="2:4" ht="13.5">
      <c r="B238" s="287" t="s">
        <v>867</v>
      </c>
      <c r="C238" s="304">
        <v>374397</v>
      </c>
      <c r="D238" s="305">
        <v>1438247</v>
      </c>
    </row>
    <row r="239" spans="2:4" ht="27">
      <c r="B239" s="287" t="s">
        <v>868</v>
      </c>
      <c r="C239" s="304">
        <v>263520</v>
      </c>
      <c r="D239" s="305">
        <v>5167074</v>
      </c>
    </row>
    <row r="240" spans="2:4" ht="27">
      <c r="B240" s="287" t="s">
        <v>869</v>
      </c>
      <c r="C240" s="304">
        <v>-4560180</v>
      </c>
      <c r="D240" s="305">
        <v>-3805746</v>
      </c>
    </row>
    <row r="241" spans="2:7" ht="13.5">
      <c r="B241" s="287" t="s">
        <v>870</v>
      </c>
      <c r="C241" s="304">
        <v>25564395</v>
      </c>
      <c r="D241" s="305">
        <v>49036297</v>
      </c>
    </row>
    <row r="242" spans="2:7" ht="13.5">
      <c r="B242" s="287" t="s">
        <v>871</v>
      </c>
      <c r="C242" s="304">
        <v>11510692</v>
      </c>
      <c r="D242" s="305">
        <v>-8521775</v>
      </c>
    </row>
    <row r="243" spans="2:7" ht="27">
      <c r="B243" s="287" t="s">
        <v>872</v>
      </c>
      <c r="C243" s="304">
        <v>-8477518</v>
      </c>
      <c r="D243" s="305">
        <v>-2086140</v>
      </c>
    </row>
    <row r="244" spans="2:7" ht="13.5">
      <c r="B244" s="287" t="s">
        <v>873</v>
      </c>
      <c r="C244" s="304">
        <v>-8316102</v>
      </c>
      <c r="D244" s="305">
        <v>5659487</v>
      </c>
    </row>
    <row r="245" spans="2:7" ht="13.5">
      <c r="B245" s="287" t="s">
        <v>874</v>
      </c>
      <c r="C245" s="304">
        <v>151365</v>
      </c>
      <c r="D245" s="305">
        <v>-267184</v>
      </c>
    </row>
    <row r="246" spans="2:7" ht="13.5">
      <c r="B246" s="287" t="s">
        <v>875</v>
      </c>
      <c r="C246" s="304">
        <v>-67828</v>
      </c>
      <c r="D246" s="305">
        <v>-208276</v>
      </c>
    </row>
    <row r="247" spans="2:7" ht="27">
      <c r="B247" s="287" t="s">
        <v>876</v>
      </c>
      <c r="C247" s="330">
        <v>450</v>
      </c>
      <c r="D247" s="331" t="s">
        <v>2</v>
      </c>
    </row>
    <row r="248" spans="2:7" ht="13.5">
      <c r="B248" s="287" t="s">
        <v>877</v>
      </c>
      <c r="C248" s="304">
        <v>-566227</v>
      </c>
      <c r="D248" s="305">
        <v>-859669</v>
      </c>
    </row>
    <row r="249" spans="2:7" ht="13.5">
      <c r="B249" s="287" t="s">
        <v>878</v>
      </c>
      <c r="C249" s="304">
        <v>2248877</v>
      </c>
      <c r="D249" s="305">
        <v>-70343</v>
      </c>
    </row>
    <row r="250" spans="2:7" ht="13.5">
      <c r="B250" s="310" t="s">
        <v>859</v>
      </c>
      <c r="C250" s="304">
        <v>-56510720</v>
      </c>
      <c r="D250" s="305">
        <v>40154579</v>
      </c>
    </row>
    <row r="251" spans="2:7" ht="27">
      <c r="B251" s="306" t="s">
        <v>879</v>
      </c>
      <c r="C251" s="307">
        <v>105046294</v>
      </c>
      <c r="D251" s="308">
        <v>199736502</v>
      </c>
    </row>
    <row r="255" spans="2:7" ht="20.25">
      <c r="B255" s="317" t="s">
        <v>313</v>
      </c>
      <c r="C255" s="195"/>
      <c r="D255" s="195"/>
      <c r="E255" s="195"/>
      <c r="F255" s="195"/>
      <c r="G255" s="195"/>
    </row>
    <row r="256" spans="2:7" ht="15">
      <c r="B256" s="332" t="s">
        <v>314</v>
      </c>
      <c r="C256" s="195"/>
      <c r="D256" s="195"/>
      <c r="E256" s="195"/>
      <c r="F256" s="195"/>
      <c r="G256" s="195"/>
    </row>
    <row r="257" spans="2:7" ht="15">
      <c r="B257" s="318" t="s">
        <v>663</v>
      </c>
      <c r="C257" s="319" t="s">
        <v>664</v>
      </c>
      <c r="D257" s="318" t="s">
        <v>315</v>
      </c>
      <c r="E257" s="320" t="s">
        <v>316</v>
      </c>
      <c r="F257" s="195"/>
      <c r="G257" s="195"/>
    </row>
    <row r="258" spans="2:7" ht="13.5" customHeight="1">
      <c r="B258" s="696" t="s">
        <v>665</v>
      </c>
      <c r="C258" s="697"/>
      <c r="D258" s="686" t="s">
        <v>229</v>
      </c>
      <c r="E258" s="687"/>
      <c r="F258" s="688"/>
      <c r="G258" s="684" t="s">
        <v>230</v>
      </c>
    </row>
    <row r="259" spans="2:7" ht="13.5">
      <c r="B259" s="698"/>
      <c r="C259" s="699"/>
      <c r="D259" s="321" t="s">
        <v>231</v>
      </c>
      <c r="E259" s="321" t="s">
        <v>2</v>
      </c>
      <c r="F259" s="321" t="s">
        <v>226</v>
      </c>
      <c r="G259" s="685"/>
    </row>
    <row r="260" spans="2:7" ht="13.5" customHeight="1">
      <c r="B260" s="689" t="s">
        <v>666</v>
      </c>
      <c r="C260" s="690"/>
      <c r="D260" s="293">
        <v>120000000</v>
      </c>
      <c r="E260" s="311" t="s">
        <v>2</v>
      </c>
      <c r="F260" s="293">
        <v>120000000</v>
      </c>
      <c r="G260" s="322" t="s">
        <v>2</v>
      </c>
    </row>
    <row r="261" spans="2:7" ht="13.5" customHeight="1">
      <c r="B261" s="689" t="s">
        <v>667</v>
      </c>
      <c r="C261" s="690"/>
      <c r="D261" s="293">
        <v>58305400</v>
      </c>
      <c r="E261" s="311" t="s">
        <v>2</v>
      </c>
      <c r="F261" s="293">
        <v>58305400</v>
      </c>
      <c r="G261" s="322" t="s">
        <v>2</v>
      </c>
    </row>
    <row r="262" spans="2:7" ht="13.5" customHeight="1">
      <c r="B262" s="689" t="s">
        <v>668</v>
      </c>
      <c r="C262" s="690"/>
      <c r="D262" s="311" t="s">
        <v>2</v>
      </c>
      <c r="E262" s="311" t="s">
        <v>2</v>
      </c>
      <c r="F262" s="311" t="s">
        <v>2</v>
      </c>
      <c r="G262" s="322" t="s">
        <v>2</v>
      </c>
    </row>
    <row r="263" spans="2:7" ht="13.5">
      <c r="B263" s="691"/>
      <c r="C263" s="323" t="s">
        <v>669</v>
      </c>
      <c r="D263" s="311" t="s">
        <v>2</v>
      </c>
      <c r="E263" s="311" t="s">
        <v>2</v>
      </c>
      <c r="F263" s="311" t="s">
        <v>2</v>
      </c>
      <c r="G263" s="322" t="s">
        <v>2</v>
      </c>
    </row>
    <row r="264" spans="2:7" ht="13.5">
      <c r="B264" s="692"/>
      <c r="C264" s="323" t="s">
        <v>670</v>
      </c>
      <c r="D264" s="311" t="s">
        <v>2</v>
      </c>
      <c r="E264" s="311" t="s">
        <v>2</v>
      </c>
      <c r="F264" s="311" t="s">
        <v>2</v>
      </c>
      <c r="G264" s="322" t="s">
        <v>2</v>
      </c>
    </row>
    <row r="265" spans="2:7" ht="27">
      <c r="B265" s="692"/>
      <c r="C265" s="323" t="s">
        <v>671</v>
      </c>
      <c r="D265" s="311" t="s">
        <v>2</v>
      </c>
      <c r="E265" s="311" t="s">
        <v>2</v>
      </c>
      <c r="F265" s="311" t="s">
        <v>2</v>
      </c>
      <c r="G265" s="322" t="s">
        <v>2</v>
      </c>
    </row>
    <row r="266" spans="2:7" ht="13.5">
      <c r="B266" s="693"/>
      <c r="C266" s="323" t="s">
        <v>672</v>
      </c>
      <c r="D266" s="311" t="s">
        <v>2</v>
      </c>
      <c r="E266" s="311" t="s">
        <v>2</v>
      </c>
      <c r="F266" s="311" t="s">
        <v>2</v>
      </c>
      <c r="G266" s="322" t="s">
        <v>2</v>
      </c>
    </row>
    <row r="267" spans="2:7" ht="13.5" customHeight="1">
      <c r="B267" s="689" t="s">
        <v>673</v>
      </c>
      <c r="C267" s="690"/>
      <c r="D267" s="293">
        <v>58305400</v>
      </c>
      <c r="E267" s="311" t="s">
        <v>2</v>
      </c>
      <c r="F267" s="293">
        <v>58305400</v>
      </c>
      <c r="G267" s="322" t="s">
        <v>2</v>
      </c>
    </row>
    <row r="268" spans="2:7" ht="13.5" customHeight="1">
      <c r="B268" s="689" t="s">
        <v>674</v>
      </c>
      <c r="C268" s="690"/>
      <c r="D268" s="293">
        <v>1576258</v>
      </c>
      <c r="E268" s="311" t="s">
        <v>2</v>
      </c>
      <c r="F268" s="293">
        <v>1576258</v>
      </c>
      <c r="G268" s="322" t="s">
        <v>2</v>
      </c>
    </row>
    <row r="269" spans="2:7" ht="13.5" customHeight="1">
      <c r="B269" s="694" t="s">
        <v>675</v>
      </c>
      <c r="C269" s="695"/>
      <c r="D269" s="314">
        <v>56729142</v>
      </c>
      <c r="E269" s="313" t="s">
        <v>2</v>
      </c>
      <c r="F269" s="314">
        <v>56729142</v>
      </c>
      <c r="G269" s="324" t="s">
        <v>2</v>
      </c>
    </row>
    <row r="270" spans="2:7" ht="15">
      <c r="B270" s="309"/>
      <c r="C270" s="195"/>
      <c r="D270" s="195"/>
      <c r="E270" s="195"/>
      <c r="F270" s="195"/>
      <c r="G270" s="195"/>
    </row>
    <row r="271" spans="2:7" ht="28.5">
      <c r="B271" s="332" t="s">
        <v>880</v>
      </c>
      <c r="C271" s="195"/>
      <c r="D271" s="195"/>
      <c r="E271" s="195"/>
      <c r="F271" s="195"/>
      <c r="G271" s="195"/>
    </row>
  </sheetData>
  <mergeCells count="21">
    <mergeCell ref="B269:C269"/>
    <mergeCell ref="B260:C260"/>
    <mergeCell ref="B261:C261"/>
    <mergeCell ref="B262:C262"/>
    <mergeCell ref="B263:B266"/>
    <mergeCell ref="B267:C267"/>
    <mergeCell ref="B268:C268"/>
    <mergeCell ref="G258:G259"/>
    <mergeCell ref="C16:C17"/>
    <mergeCell ref="D16:D17"/>
    <mergeCell ref="E16:E17"/>
    <mergeCell ref="B104:B106"/>
    <mergeCell ref="C104:I104"/>
    <mergeCell ref="C105:G105"/>
    <mergeCell ref="H105:H106"/>
    <mergeCell ref="I105:I106"/>
    <mergeCell ref="B193:D193"/>
    <mergeCell ref="B196:D196"/>
    <mergeCell ref="B231:D231"/>
    <mergeCell ref="B258:C259"/>
    <mergeCell ref="D258:F25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2"/>
  <sheetViews>
    <sheetView showGridLines="0" zoomScaleNormal="100" workbookViewId="0">
      <selection activeCell="D32" sqref="D32"/>
    </sheetView>
  </sheetViews>
  <sheetFormatPr defaultRowHeight="15"/>
  <cols>
    <col min="1" max="1" width="9.140625" style="333"/>
    <col min="2" max="2" width="19.85546875" style="333" bestFit="1" customWidth="1"/>
    <col min="3" max="3" width="9.140625" style="333"/>
    <col min="4" max="4" width="18.85546875" style="333" customWidth="1"/>
    <col min="5" max="5" width="14.140625" style="333" bestFit="1" customWidth="1"/>
    <col min="6" max="6" width="9.140625" style="333"/>
    <col min="7" max="7" width="21.7109375" style="333" bestFit="1" customWidth="1"/>
    <col min="8" max="8" width="9.140625" style="333"/>
    <col min="9" max="9" width="20" style="333" bestFit="1" customWidth="1"/>
    <col min="10" max="11" width="12.7109375" style="333" bestFit="1" customWidth="1"/>
    <col min="12" max="16384" width="9.140625" style="333"/>
  </cols>
  <sheetData>
    <row r="1" spans="1:10">
      <c r="A1" s="219" t="s">
        <v>502</v>
      </c>
      <c r="B1" s="219" t="s">
        <v>503</v>
      </c>
      <c r="C1" s="219" t="s">
        <v>504</v>
      </c>
      <c r="D1" s="219" t="s">
        <v>505</v>
      </c>
      <c r="E1" s="219" t="s">
        <v>505</v>
      </c>
      <c r="F1" s="219" t="s">
        <v>506</v>
      </c>
      <c r="G1" s="219" t="s">
        <v>507</v>
      </c>
      <c r="I1" s="221" t="s">
        <v>508</v>
      </c>
      <c r="J1" s="334" t="s">
        <v>881</v>
      </c>
    </row>
    <row r="2" spans="1:10" hidden="1">
      <c r="A2" s="335" t="s">
        <v>882</v>
      </c>
      <c r="B2" s="335" t="s">
        <v>883</v>
      </c>
      <c r="C2" s="335" t="s">
        <v>510</v>
      </c>
      <c r="D2" s="335" t="s">
        <v>371</v>
      </c>
      <c r="E2" s="335" t="s">
        <v>371</v>
      </c>
      <c r="F2" s="335" t="s">
        <v>511</v>
      </c>
      <c r="G2" s="335" t="s">
        <v>512</v>
      </c>
      <c r="I2" s="336">
        <f>VLOOKUP(B2,[1]시총!$B$2:$H$2421,7,0)</f>
        <v>102284332282500</v>
      </c>
    </row>
    <row r="3" spans="1:10" hidden="1">
      <c r="A3" s="335" t="s">
        <v>884</v>
      </c>
      <c r="B3" s="335" t="s">
        <v>885</v>
      </c>
      <c r="C3" s="335" t="s">
        <v>510</v>
      </c>
      <c r="D3" s="335" t="s">
        <v>371</v>
      </c>
      <c r="E3" s="335" t="s">
        <v>371</v>
      </c>
      <c r="F3" s="335" t="s">
        <v>516</v>
      </c>
      <c r="G3" s="335" t="s">
        <v>517</v>
      </c>
      <c r="I3" s="336">
        <f>VLOOKUP(B3,[1]시총!$B$2:$H$2421,7,0)</f>
        <v>14341189632000</v>
      </c>
    </row>
    <row r="4" spans="1:10" hidden="1">
      <c r="A4" s="335" t="s">
        <v>886</v>
      </c>
      <c r="B4" s="335" t="s">
        <v>887</v>
      </c>
      <c r="C4" s="335" t="s">
        <v>510</v>
      </c>
      <c r="D4" s="335" t="s">
        <v>371</v>
      </c>
      <c r="E4" s="335" t="s">
        <v>371</v>
      </c>
      <c r="F4" s="335" t="s">
        <v>516</v>
      </c>
      <c r="G4" s="335" t="s">
        <v>517</v>
      </c>
      <c r="I4" s="336">
        <f>VLOOKUP(B4,[1]시총!$B$2:$H$2421,7,0)</f>
        <v>8050853250000</v>
      </c>
    </row>
    <row r="5" spans="1:10" hidden="1">
      <c r="A5" s="335" t="s">
        <v>888</v>
      </c>
      <c r="B5" s="335" t="s">
        <v>889</v>
      </c>
      <c r="C5" s="335" t="s">
        <v>510</v>
      </c>
      <c r="D5" s="335" t="s">
        <v>371</v>
      </c>
      <c r="E5" s="335" t="s">
        <v>371</v>
      </c>
      <c r="F5" s="335" t="s">
        <v>516</v>
      </c>
      <c r="G5" s="335" t="s">
        <v>517</v>
      </c>
      <c r="I5" s="336">
        <f>VLOOKUP(B5,[1]시총!$B$2:$H$2421,7,0)</f>
        <v>4946425363000</v>
      </c>
    </row>
    <row r="6" spans="1:10" hidden="1">
      <c r="A6" s="335" t="s">
        <v>890</v>
      </c>
      <c r="B6" s="335" t="s">
        <v>891</v>
      </c>
      <c r="C6" s="335" t="s">
        <v>510</v>
      </c>
      <c r="D6" s="335" t="s">
        <v>371</v>
      </c>
      <c r="E6" s="335" t="s">
        <v>371</v>
      </c>
      <c r="F6" s="335" t="s">
        <v>892</v>
      </c>
      <c r="G6" s="335" t="s">
        <v>893</v>
      </c>
      <c r="I6" s="336">
        <f>VLOOKUP(B6,[1]시총!$B$2:$H$2421,7,0)</f>
        <v>4060091223000</v>
      </c>
    </row>
    <row r="7" spans="1:10" hidden="1">
      <c r="A7" s="335" t="s">
        <v>894</v>
      </c>
      <c r="B7" s="335" t="s">
        <v>895</v>
      </c>
      <c r="C7" s="335" t="s">
        <v>514</v>
      </c>
      <c r="D7" s="335" t="s">
        <v>515</v>
      </c>
      <c r="E7" s="335" t="s">
        <v>371</v>
      </c>
      <c r="F7" s="335" t="s">
        <v>892</v>
      </c>
      <c r="G7" s="335" t="s">
        <v>893</v>
      </c>
      <c r="I7" s="336">
        <f>VLOOKUP(B7,[1]시총!$B$2:$H$2421,7,0)</f>
        <v>2650530654000</v>
      </c>
    </row>
    <row r="8" spans="1:10" hidden="1">
      <c r="A8" s="335" t="s">
        <v>896</v>
      </c>
      <c r="B8" s="335" t="s">
        <v>897</v>
      </c>
      <c r="C8" s="335" t="s">
        <v>510</v>
      </c>
      <c r="D8" s="335" t="s">
        <v>371</v>
      </c>
      <c r="E8" s="335" t="s">
        <v>371</v>
      </c>
      <c r="F8" s="335" t="s">
        <v>511</v>
      </c>
      <c r="G8" s="335" t="s">
        <v>512</v>
      </c>
      <c r="I8" s="336">
        <f>VLOOKUP(B8,[1]시총!$B$2:$H$2421,7,0)</f>
        <v>2561798527600</v>
      </c>
    </row>
    <row r="9" spans="1:10" hidden="1">
      <c r="A9" s="335" t="s">
        <v>898</v>
      </c>
      <c r="B9" s="335" t="s">
        <v>899</v>
      </c>
      <c r="C9" s="335" t="s">
        <v>514</v>
      </c>
      <c r="D9" s="335" t="s">
        <v>515</v>
      </c>
      <c r="E9" s="335" t="s">
        <v>371</v>
      </c>
      <c r="F9" s="335" t="s">
        <v>516</v>
      </c>
      <c r="G9" s="335" t="s">
        <v>517</v>
      </c>
      <c r="I9" s="336">
        <f>VLOOKUP(B9,[1]시총!$B$2:$H$2421,7,0)</f>
        <v>2437254963000</v>
      </c>
    </row>
    <row r="10" spans="1:10" hidden="1">
      <c r="A10" s="335" t="s">
        <v>900</v>
      </c>
      <c r="B10" s="335" t="s">
        <v>901</v>
      </c>
      <c r="C10" s="335" t="s">
        <v>510</v>
      </c>
      <c r="D10" s="335" t="s">
        <v>371</v>
      </c>
      <c r="E10" s="335" t="s">
        <v>371</v>
      </c>
      <c r="F10" s="335" t="s">
        <v>516</v>
      </c>
      <c r="G10" s="335" t="s">
        <v>517</v>
      </c>
      <c r="I10" s="336">
        <f>VLOOKUP(B10,[1]시총!$B$2:$H$2421,7,0)</f>
        <v>2436091596900</v>
      </c>
    </row>
    <row r="11" spans="1:10" hidden="1">
      <c r="A11" s="335" t="s">
        <v>902</v>
      </c>
      <c r="B11" s="335" t="s">
        <v>903</v>
      </c>
      <c r="C11" s="335" t="s">
        <v>514</v>
      </c>
      <c r="D11" s="335" t="s">
        <v>515</v>
      </c>
      <c r="E11" s="335" t="s">
        <v>371</v>
      </c>
      <c r="F11" s="335" t="s">
        <v>892</v>
      </c>
      <c r="G11" s="335" t="s">
        <v>893</v>
      </c>
      <c r="I11" s="336">
        <f>VLOOKUP(B11,[1]시총!$B$2:$H$2421,7,0)</f>
        <v>1627117693500</v>
      </c>
    </row>
    <row r="12" spans="1:10" hidden="1">
      <c r="A12" s="335" t="s">
        <v>904</v>
      </c>
      <c r="B12" s="335" t="s">
        <v>905</v>
      </c>
      <c r="C12" s="335" t="s">
        <v>514</v>
      </c>
      <c r="D12" s="335" t="s">
        <v>515</v>
      </c>
      <c r="E12" s="335" t="s">
        <v>371</v>
      </c>
      <c r="F12" s="335" t="s">
        <v>892</v>
      </c>
      <c r="G12" s="335" t="s">
        <v>893</v>
      </c>
      <c r="I12" s="336">
        <f>VLOOKUP(B12,[1]시총!$B$2:$H$2421,7,0)</f>
        <v>1555959165000</v>
      </c>
    </row>
    <row r="13" spans="1:10" hidden="1">
      <c r="A13" s="335" t="s">
        <v>906</v>
      </c>
      <c r="B13" s="335" t="s">
        <v>907</v>
      </c>
      <c r="C13" s="335" t="s">
        <v>510</v>
      </c>
      <c r="D13" s="335" t="s">
        <v>371</v>
      </c>
      <c r="E13" s="335" t="s">
        <v>371</v>
      </c>
      <c r="F13" s="335" t="s">
        <v>516</v>
      </c>
      <c r="G13" s="335" t="s">
        <v>517</v>
      </c>
      <c r="I13" s="336">
        <f>VLOOKUP(B13,[1]시총!$B$2:$H$2421,7,0)</f>
        <v>1468308384000</v>
      </c>
    </row>
    <row r="14" spans="1:10" hidden="1">
      <c r="A14" s="335" t="s">
        <v>908</v>
      </c>
      <c r="B14" s="335" t="s">
        <v>909</v>
      </c>
      <c r="C14" s="335" t="s">
        <v>514</v>
      </c>
      <c r="D14" s="335" t="s">
        <v>515</v>
      </c>
      <c r="E14" s="335" t="s">
        <v>371</v>
      </c>
      <c r="F14" s="335" t="s">
        <v>892</v>
      </c>
      <c r="G14" s="335" t="s">
        <v>893</v>
      </c>
      <c r="I14" s="336">
        <f>VLOOKUP(B14,[1]시총!$B$2:$H$2421,7,0)</f>
        <v>1447123028000</v>
      </c>
    </row>
    <row r="15" spans="1:10" hidden="1">
      <c r="A15" s="335" t="s">
        <v>910</v>
      </c>
      <c r="B15" s="335" t="s">
        <v>911</v>
      </c>
      <c r="C15" s="335" t="s">
        <v>514</v>
      </c>
      <c r="D15" s="335" t="s">
        <v>515</v>
      </c>
      <c r="E15" s="335" t="s">
        <v>371</v>
      </c>
      <c r="F15" s="335" t="s">
        <v>511</v>
      </c>
      <c r="G15" s="335" t="s">
        <v>512</v>
      </c>
      <c r="I15" s="336">
        <f>VLOOKUP(B15,[1]시총!$B$2:$H$2421,7,0)</f>
        <v>1322260836120</v>
      </c>
    </row>
    <row r="16" spans="1:10" hidden="1">
      <c r="A16" s="335" t="s">
        <v>912</v>
      </c>
      <c r="B16" s="335" t="s">
        <v>913</v>
      </c>
      <c r="C16" s="335" t="s">
        <v>510</v>
      </c>
      <c r="D16" s="335" t="s">
        <v>371</v>
      </c>
      <c r="E16" s="335" t="s">
        <v>371</v>
      </c>
      <c r="F16" s="335" t="s">
        <v>892</v>
      </c>
      <c r="G16" s="335" t="s">
        <v>893</v>
      </c>
      <c r="I16" s="336">
        <f>VLOOKUP(B16,[1]시총!$B$2:$H$2421,7,0)</f>
        <v>1288429795850</v>
      </c>
    </row>
    <row r="17" spans="1:14" hidden="1">
      <c r="A17" s="335" t="s">
        <v>914</v>
      </c>
      <c r="B17" s="335" t="s">
        <v>915</v>
      </c>
      <c r="C17" s="335" t="s">
        <v>510</v>
      </c>
      <c r="D17" s="335" t="s">
        <v>371</v>
      </c>
      <c r="E17" s="335" t="s">
        <v>371</v>
      </c>
      <c r="F17" s="335" t="s">
        <v>516</v>
      </c>
      <c r="G17" s="335" t="s">
        <v>517</v>
      </c>
      <c r="I17" s="336">
        <f>VLOOKUP(B17,[1]시총!$B$2:$H$2421,7,0)</f>
        <v>1244487751650</v>
      </c>
    </row>
    <row r="18" spans="1:14">
      <c r="A18" s="337" t="s">
        <v>509</v>
      </c>
      <c r="B18" s="337" t="s">
        <v>474</v>
      </c>
      <c r="C18" s="337" t="s">
        <v>510</v>
      </c>
      <c r="D18" s="337" t="s">
        <v>371</v>
      </c>
      <c r="E18" s="337" t="s">
        <v>371</v>
      </c>
      <c r="F18" s="337" t="s">
        <v>511</v>
      </c>
      <c r="G18" s="337" t="s">
        <v>512</v>
      </c>
      <c r="I18" s="338">
        <f>VLOOKUP(B18,KRX_시총1!$B$2:$H$2421,7,0)</f>
        <v>1232833940000</v>
      </c>
      <c r="J18" s="333" t="s">
        <v>916</v>
      </c>
      <c r="L18" s="333" t="s">
        <v>917</v>
      </c>
    </row>
    <row r="19" spans="1:14">
      <c r="A19" s="339" t="s">
        <v>513</v>
      </c>
      <c r="B19" s="339" t="s">
        <v>475</v>
      </c>
      <c r="C19" s="339" t="s">
        <v>514</v>
      </c>
      <c r="D19" s="339" t="s">
        <v>515</v>
      </c>
      <c r="E19" s="339" t="s">
        <v>371</v>
      </c>
      <c r="F19" s="339" t="s">
        <v>516</v>
      </c>
      <c r="G19" s="339" t="s">
        <v>517</v>
      </c>
      <c r="I19" s="338">
        <f>VLOOKUP(B19,KRX_시총1!$B$2:$H$2421,7,0)</f>
        <v>1097257548400</v>
      </c>
      <c r="J19" s="333" t="s">
        <v>918</v>
      </c>
      <c r="L19" s="333" t="s">
        <v>919</v>
      </c>
      <c r="N19" s="333" t="s">
        <v>920</v>
      </c>
    </row>
    <row r="20" spans="1:14">
      <c r="A20" s="339" t="s">
        <v>518</v>
      </c>
      <c r="B20" s="339" t="s">
        <v>476</v>
      </c>
      <c r="C20" s="339" t="s">
        <v>514</v>
      </c>
      <c r="D20" s="339" t="s">
        <v>515</v>
      </c>
      <c r="E20" s="339" t="s">
        <v>371</v>
      </c>
      <c r="F20" s="339" t="s">
        <v>511</v>
      </c>
      <c r="G20" s="339" t="s">
        <v>512</v>
      </c>
      <c r="I20" s="338">
        <f>VLOOKUP(B20,KRX_시총1!$B$2:$H$2421,7,0)</f>
        <v>1081565170000</v>
      </c>
      <c r="J20" s="333" t="s">
        <v>918</v>
      </c>
    </row>
    <row r="21" spans="1:14">
      <c r="A21" s="335" t="s">
        <v>921</v>
      </c>
      <c r="B21" s="335" t="s">
        <v>922</v>
      </c>
      <c r="C21" s="335" t="s">
        <v>514</v>
      </c>
      <c r="D21" s="335" t="s">
        <v>515</v>
      </c>
      <c r="E21" s="335" t="s">
        <v>371</v>
      </c>
      <c r="F21" s="335" t="s">
        <v>892</v>
      </c>
      <c r="G21" s="335" t="s">
        <v>893</v>
      </c>
      <c r="I21" s="338">
        <f>VLOOKUP(B21,KRX_시총1!$B$2:$H$2421,7,0)</f>
        <v>1072470765600</v>
      </c>
    </row>
    <row r="22" spans="1:14">
      <c r="A22" s="335" t="s">
        <v>923</v>
      </c>
      <c r="B22" s="335" t="s">
        <v>924</v>
      </c>
      <c r="C22" s="335" t="s">
        <v>514</v>
      </c>
      <c r="D22" s="335" t="s">
        <v>925</v>
      </c>
      <c r="E22" s="335" t="s">
        <v>371</v>
      </c>
      <c r="F22" s="335" t="s">
        <v>516</v>
      </c>
      <c r="G22" s="335" t="s">
        <v>517</v>
      </c>
      <c r="I22" s="338">
        <f>VLOOKUP(B22,KRX_시총1!$B$2:$H$2421,7,0)</f>
        <v>1029992168700</v>
      </c>
    </row>
    <row r="23" spans="1:14">
      <c r="A23" s="335" t="s">
        <v>926</v>
      </c>
      <c r="B23" s="335" t="s">
        <v>927</v>
      </c>
      <c r="C23" s="335" t="s">
        <v>514</v>
      </c>
      <c r="D23" s="335" t="s">
        <v>928</v>
      </c>
      <c r="E23" s="335" t="s">
        <v>371</v>
      </c>
      <c r="F23" s="335" t="s">
        <v>892</v>
      </c>
      <c r="G23" s="335" t="s">
        <v>893</v>
      </c>
      <c r="I23" s="338">
        <f>VLOOKUP(B23,KRX_시총1!$B$2:$H$2421,7,0)</f>
        <v>960680865900</v>
      </c>
    </row>
    <row r="24" spans="1:14">
      <c r="A24" s="335" t="s">
        <v>929</v>
      </c>
      <c r="B24" s="335" t="s">
        <v>930</v>
      </c>
      <c r="C24" s="335" t="s">
        <v>514</v>
      </c>
      <c r="D24" s="335" t="s">
        <v>925</v>
      </c>
      <c r="E24" s="335" t="s">
        <v>371</v>
      </c>
      <c r="F24" s="335" t="s">
        <v>511</v>
      </c>
      <c r="G24" s="335" t="s">
        <v>512</v>
      </c>
      <c r="I24" s="338">
        <f>VLOOKUP(B24,KRX_시총1!$B$2:$H$2421,7,0)</f>
        <v>915450319400</v>
      </c>
    </row>
    <row r="25" spans="1:14">
      <c r="A25" s="335" t="s">
        <v>931</v>
      </c>
      <c r="B25" s="335" t="s">
        <v>932</v>
      </c>
      <c r="C25" s="335" t="s">
        <v>514</v>
      </c>
      <c r="D25" s="335" t="s">
        <v>515</v>
      </c>
      <c r="E25" s="335" t="s">
        <v>371</v>
      </c>
      <c r="F25" s="335" t="s">
        <v>892</v>
      </c>
      <c r="G25" s="335" t="s">
        <v>893</v>
      </c>
      <c r="I25" s="338">
        <f>VLOOKUP(B25,KRX_시총1!$B$2:$H$2421,7,0)</f>
        <v>822130966800</v>
      </c>
    </row>
    <row r="26" spans="1:14">
      <c r="A26" s="335" t="s">
        <v>933</v>
      </c>
      <c r="B26" s="335" t="s">
        <v>934</v>
      </c>
      <c r="C26" s="335" t="s">
        <v>514</v>
      </c>
      <c r="D26" s="335" t="s">
        <v>515</v>
      </c>
      <c r="E26" s="335" t="s">
        <v>371</v>
      </c>
      <c r="F26" s="335" t="s">
        <v>511</v>
      </c>
      <c r="G26" s="335" t="s">
        <v>512</v>
      </c>
      <c r="I26" s="338">
        <f>VLOOKUP(B26,KRX_시총1!$B$2:$H$2421,7,0)</f>
        <v>814548471000</v>
      </c>
    </row>
    <row r="27" spans="1:14">
      <c r="A27" s="335" t="s">
        <v>935</v>
      </c>
      <c r="B27" s="335" t="s">
        <v>936</v>
      </c>
      <c r="C27" s="335" t="s">
        <v>514</v>
      </c>
      <c r="D27" s="335" t="s">
        <v>515</v>
      </c>
      <c r="E27" s="335" t="s">
        <v>371</v>
      </c>
      <c r="F27" s="335" t="s">
        <v>892</v>
      </c>
      <c r="G27" s="335" t="s">
        <v>893</v>
      </c>
      <c r="I27" s="338">
        <f>VLOOKUP(B27,KRX_시총1!$B$2:$H$2421,7,0)</f>
        <v>722993040000</v>
      </c>
    </row>
    <row r="28" spans="1:14">
      <c r="A28" s="335" t="s">
        <v>937</v>
      </c>
      <c r="B28" s="335" t="s">
        <v>938</v>
      </c>
      <c r="C28" s="335" t="s">
        <v>510</v>
      </c>
      <c r="D28" s="335" t="s">
        <v>371</v>
      </c>
      <c r="E28" s="335" t="s">
        <v>371</v>
      </c>
      <c r="F28" s="335" t="s">
        <v>516</v>
      </c>
      <c r="G28" s="335" t="s">
        <v>517</v>
      </c>
      <c r="I28" s="338">
        <f>VLOOKUP(B28,KRX_시총1!$B$2:$H$2421,7,0)</f>
        <v>719334000000</v>
      </c>
    </row>
    <row r="29" spans="1:14">
      <c r="A29" s="335" t="s">
        <v>939</v>
      </c>
      <c r="B29" s="335" t="s">
        <v>940</v>
      </c>
      <c r="C29" s="335" t="s">
        <v>510</v>
      </c>
      <c r="D29" s="335" t="s">
        <v>371</v>
      </c>
      <c r="E29" s="335" t="s">
        <v>371</v>
      </c>
      <c r="F29" s="335" t="s">
        <v>516</v>
      </c>
      <c r="G29" s="335" t="s">
        <v>517</v>
      </c>
      <c r="I29" s="338">
        <f>VLOOKUP(B29,KRX_시총1!$B$2:$H$2421,7,0)</f>
        <v>709132873750</v>
      </c>
    </row>
    <row r="30" spans="1:14">
      <c r="A30" s="335" t="s">
        <v>941</v>
      </c>
      <c r="B30" s="335" t="s">
        <v>942</v>
      </c>
      <c r="C30" s="335" t="s">
        <v>514</v>
      </c>
      <c r="D30" s="335" t="s">
        <v>515</v>
      </c>
      <c r="E30" s="335" t="s">
        <v>371</v>
      </c>
      <c r="F30" s="335" t="s">
        <v>516</v>
      </c>
      <c r="G30" s="335" t="s">
        <v>517</v>
      </c>
      <c r="I30" s="338">
        <f>VLOOKUP(B30,KRX_시총1!$B$2:$H$2421,7,0)</f>
        <v>706825178650</v>
      </c>
    </row>
    <row r="31" spans="1:14">
      <c r="A31" s="335" t="s">
        <v>943</v>
      </c>
      <c r="B31" s="335" t="s">
        <v>944</v>
      </c>
      <c r="C31" s="335" t="s">
        <v>514</v>
      </c>
      <c r="D31" s="335" t="s">
        <v>515</v>
      </c>
      <c r="E31" s="335" t="s">
        <v>371</v>
      </c>
      <c r="F31" s="335" t="s">
        <v>516</v>
      </c>
      <c r="G31" s="335" t="s">
        <v>517</v>
      </c>
      <c r="I31" s="338">
        <f>VLOOKUP(B31,KRX_시총1!$B$2:$H$2421,7,0)</f>
        <v>703976560300</v>
      </c>
    </row>
    <row r="32" spans="1:14">
      <c r="A32" s="335" t="s">
        <v>945</v>
      </c>
      <c r="B32" s="335" t="s">
        <v>946</v>
      </c>
      <c r="C32" s="335" t="s">
        <v>514</v>
      </c>
      <c r="D32" s="335" t="s">
        <v>515</v>
      </c>
      <c r="E32" s="335" t="s">
        <v>371</v>
      </c>
      <c r="F32" s="335" t="s">
        <v>892</v>
      </c>
      <c r="G32" s="335" t="s">
        <v>893</v>
      </c>
      <c r="I32" s="338">
        <f>VLOOKUP(B32,KRX_시총1!$B$2:$H$2421,7,0)</f>
        <v>686945853500</v>
      </c>
    </row>
    <row r="33" spans="1:9">
      <c r="A33" s="335" t="s">
        <v>947</v>
      </c>
      <c r="B33" s="335" t="s">
        <v>948</v>
      </c>
      <c r="C33" s="335" t="s">
        <v>514</v>
      </c>
      <c r="D33" s="335" t="s">
        <v>515</v>
      </c>
      <c r="E33" s="335" t="s">
        <v>371</v>
      </c>
      <c r="F33" s="335" t="s">
        <v>892</v>
      </c>
      <c r="G33" s="335" t="s">
        <v>893</v>
      </c>
      <c r="I33" s="338">
        <f>VLOOKUP(B33,KRX_시총1!$B$2:$H$2421,7,0)</f>
        <v>679386306600</v>
      </c>
    </row>
    <row r="34" spans="1:9">
      <c r="A34" s="335" t="s">
        <v>949</v>
      </c>
      <c r="B34" s="335" t="s">
        <v>950</v>
      </c>
      <c r="C34" s="335" t="s">
        <v>510</v>
      </c>
      <c r="D34" s="335" t="s">
        <v>371</v>
      </c>
      <c r="E34" s="335" t="s">
        <v>371</v>
      </c>
      <c r="F34" s="335" t="s">
        <v>511</v>
      </c>
      <c r="G34" s="335" t="s">
        <v>512</v>
      </c>
      <c r="I34" s="338">
        <f>VLOOKUP(B34,KRX_시총1!$B$2:$H$2421,7,0)</f>
        <v>670908664360</v>
      </c>
    </row>
    <row r="35" spans="1:9">
      <c r="A35" s="335" t="s">
        <v>951</v>
      </c>
      <c r="B35" s="335" t="s">
        <v>952</v>
      </c>
      <c r="C35" s="335" t="s">
        <v>514</v>
      </c>
      <c r="D35" s="335" t="s">
        <v>515</v>
      </c>
      <c r="E35" s="335" t="s">
        <v>371</v>
      </c>
      <c r="F35" s="335" t="s">
        <v>516</v>
      </c>
      <c r="G35" s="335" t="s">
        <v>517</v>
      </c>
      <c r="I35" s="338">
        <f>VLOOKUP(B35,KRX_시총1!$B$2:$H$2421,7,0)</f>
        <v>643203519200</v>
      </c>
    </row>
    <row r="36" spans="1:9">
      <c r="A36" s="335" t="s">
        <v>953</v>
      </c>
      <c r="B36" s="335" t="s">
        <v>954</v>
      </c>
      <c r="C36" s="335" t="s">
        <v>510</v>
      </c>
      <c r="D36" s="335" t="s">
        <v>371</v>
      </c>
      <c r="E36" s="335" t="s">
        <v>371</v>
      </c>
      <c r="F36" s="335" t="s">
        <v>516</v>
      </c>
      <c r="G36" s="335" t="s">
        <v>517</v>
      </c>
      <c r="I36" s="338">
        <f>VLOOKUP(B36,KRX_시총1!$B$2:$H$2421,7,0)</f>
        <v>622890872100</v>
      </c>
    </row>
    <row r="37" spans="1:9">
      <c r="A37" s="335" t="s">
        <v>955</v>
      </c>
      <c r="B37" s="335" t="s">
        <v>956</v>
      </c>
      <c r="C37" s="335" t="s">
        <v>510</v>
      </c>
      <c r="D37" s="335" t="s">
        <v>371</v>
      </c>
      <c r="E37" s="335" t="s">
        <v>371</v>
      </c>
      <c r="F37" s="335" t="s">
        <v>516</v>
      </c>
      <c r="G37" s="335" t="s">
        <v>517</v>
      </c>
      <c r="I37" s="338">
        <f>VLOOKUP(B37,KRX_시총1!$B$2:$H$2421,7,0)</f>
        <v>602508384000</v>
      </c>
    </row>
    <row r="38" spans="1:9">
      <c r="A38" s="335" t="s">
        <v>957</v>
      </c>
      <c r="B38" s="335" t="s">
        <v>958</v>
      </c>
      <c r="C38" s="335" t="s">
        <v>514</v>
      </c>
      <c r="D38" s="335" t="s">
        <v>925</v>
      </c>
      <c r="E38" s="335" t="s">
        <v>371</v>
      </c>
      <c r="F38" s="335" t="s">
        <v>511</v>
      </c>
      <c r="G38" s="335" t="s">
        <v>512</v>
      </c>
      <c r="I38" s="338">
        <f>VLOOKUP(B38,KRX_시총1!$B$2:$H$2421,7,0)</f>
        <v>598200169450</v>
      </c>
    </row>
    <row r="39" spans="1:9">
      <c r="A39" s="335" t="s">
        <v>959</v>
      </c>
      <c r="B39" s="335" t="s">
        <v>960</v>
      </c>
      <c r="C39" s="335" t="s">
        <v>514</v>
      </c>
      <c r="D39" s="335" t="s">
        <v>925</v>
      </c>
      <c r="E39" s="335" t="s">
        <v>371</v>
      </c>
      <c r="F39" s="335" t="s">
        <v>516</v>
      </c>
      <c r="G39" s="335" t="s">
        <v>517</v>
      </c>
      <c r="I39" s="338">
        <f>VLOOKUP(B39,KRX_시총1!$B$2:$H$2421,7,0)</f>
        <v>584269506600</v>
      </c>
    </row>
    <row r="40" spans="1:9">
      <c r="A40" s="335" t="s">
        <v>961</v>
      </c>
      <c r="B40" s="335" t="s">
        <v>962</v>
      </c>
      <c r="C40" s="335" t="s">
        <v>514</v>
      </c>
      <c r="D40" s="335" t="s">
        <v>515</v>
      </c>
      <c r="E40" s="335" t="s">
        <v>371</v>
      </c>
      <c r="F40" s="335" t="s">
        <v>516</v>
      </c>
      <c r="G40" s="335" t="s">
        <v>517</v>
      </c>
      <c r="I40" s="338">
        <f>VLOOKUP(B40,KRX_시총1!$B$2:$H$2421,7,0)</f>
        <v>581722152500</v>
      </c>
    </row>
    <row r="41" spans="1:9">
      <c r="A41" s="335" t="s">
        <v>963</v>
      </c>
      <c r="B41" s="335" t="s">
        <v>964</v>
      </c>
      <c r="C41" s="335" t="s">
        <v>514</v>
      </c>
      <c r="D41" s="335" t="s">
        <v>515</v>
      </c>
      <c r="E41" s="335" t="s">
        <v>371</v>
      </c>
      <c r="F41" s="335" t="s">
        <v>516</v>
      </c>
      <c r="G41" s="335" t="s">
        <v>517</v>
      </c>
      <c r="I41" s="338">
        <f>VLOOKUP(B41,KRX_시총1!$B$2:$H$2421,7,0)</f>
        <v>579473587000</v>
      </c>
    </row>
    <row r="42" spans="1:9">
      <c r="A42" s="335" t="s">
        <v>965</v>
      </c>
      <c r="B42" s="335" t="s">
        <v>966</v>
      </c>
      <c r="C42" s="335" t="s">
        <v>514</v>
      </c>
      <c r="D42" s="335" t="s">
        <v>515</v>
      </c>
      <c r="E42" s="335" t="s">
        <v>371</v>
      </c>
      <c r="F42" s="335" t="s">
        <v>892</v>
      </c>
      <c r="G42" s="335" t="s">
        <v>893</v>
      </c>
      <c r="I42" s="338">
        <f>VLOOKUP(B42,KRX_시총1!$B$2:$H$2421,7,0)</f>
        <v>575097529000</v>
      </c>
    </row>
    <row r="43" spans="1:9">
      <c r="A43" s="335" t="s">
        <v>967</v>
      </c>
      <c r="B43" s="335" t="s">
        <v>968</v>
      </c>
      <c r="C43" s="335" t="s">
        <v>510</v>
      </c>
      <c r="D43" s="335" t="s">
        <v>371</v>
      </c>
      <c r="E43" s="335" t="s">
        <v>371</v>
      </c>
      <c r="F43" s="335" t="s">
        <v>516</v>
      </c>
      <c r="G43" s="335" t="s">
        <v>517</v>
      </c>
      <c r="I43" s="338">
        <f>VLOOKUP(B43,KRX_시총1!$B$2:$H$2421,7,0)</f>
        <v>567800000000</v>
      </c>
    </row>
    <row r="44" spans="1:9">
      <c r="A44" s="335" t="s">
        <v>969</v>
      </c>
      <c r="B44" s="335" t="s">
        <v>970</v>
      </c>
      <c r="C44" s="335" t="s">
        <v>514</v>
      </c>
      <c r="D44" s="335" t="s">
        <v>515</v>
      </c>
      <c r="E44" s="335" t="s">
        <v>371</v>
      </c>
      <c r="F44" s="335" t="s">
        <v>892</v>
      </c>
      <c r="G44" s="335" t="s">
        <v>893</v>
      </c>
      <c r="I44" s="338">
        <f>VLOOKUP(B44,KRX_시총1!$B$2:$H$2421,7,0)</f>
        <v>562103319800</v>
      </c>
    </row>
    <row r="45" spans="1:9">
      <c r="A45" s="335" t="s">
        <v>971</v>
      </c>
      <c r="B45" s="335" t="s">
        <v>972</v>
      </c>
      <c r="C45" s="335" t="s">
        <v>514</v>
      </c>
      <c r="D45" s="335" t="s">
        <v>515</v>
      </c>
      <c r="E45" s="335" t="s">
        <v>371</v>
      </c>
      <c r="F45" s="335" t="s">
        <v>892</v>
      </c>
      <c r="G45" s="335" t="s">
        <v>893</v>
      </c>
      <c r="I45" s="338">
        <f>VLOOKUP(B45,KRX_시총1!$B$2:$H$2421,7,0)</f>
        <v>543514632200</v>
      </c>
    </row>
    <row r="46" spans="1:9">
      <c r="A46" s="335" t="s">
        <v>973</v>
      </c>
      <c r="B46" s="335" t="s">
        <v>974</v>
      </c>
      <c r="C46" s="335" t="s">
        <v>514</v>
      </c>
      <c r="D46" s="335" t="s">
        <v>515</v>
      </c>
      <c r="E46" s="335" t="s">
        <v>371</v>
      </c>
      <c r="F46" s="335" t="s">
        <v>516</v>
      </c>
      <c r="G46" s="335" t="s">
        <v>517</v>
      </c>
      <c r="I46" s="338">
        <f>VLOOKUP(B46,KRX_시총1!$B$2:$H$2421,7,0)</f>
        <v>535030207800</v>
      </c>
    </row>
    <row r="47" spans="1:9">
      <c r="A47" s="335" t="s">
        <v>975</v>
      </c>
      <c r="B47" s="335" t="s">
        <v>976</v>
      </c>
      <c r="C47" s="335" t="s">
        <v>514</v>
      </c>
      <c r="D47" s="335" t="s">
        <v>515</v>
      </c>
      <c r="E47" s="335" t="s">
        <v>371</v>
      </c>
      <c r="F47" s="335" t="s">
        <v>516</v>
      </c>
      <c r="G47" s="335" t="s">
        <v>517</v>
      </c>
      <c r="I47" s="338">
        <f>VLOOKUP(B47,KRX_시총1!$B$2:$H$2421,7,0)</f>
        <v>531189358700</v>
      </c>
    </row>
    <row r="48" spans="1:9">
      <c r="A48" s="335" t="s">
        <v>977</v>
      </c>
      <c r="B48" s="335" t="s">
        <v>978</v>
      </c>
      <c r="C48" s="335" t="s">
        <v>514</v>
      </c>
      <c r="D48" s="335" t="s">
        <v>515</v>
      </c>
      <c r="E48" s="335" t="s">
        <v>371</v>
      </c>
      <c r="F48" s="335" t="s">
        <v>516</v>
      </c>
      <c r="G48" s="335" t="s">
        <v>517</v>
      </c>
      <c r="I48" s="338">
        <f>VLOOKUP(B48,KRX_시총1!$B$2:$H$2421,7,0)</f>
        <v>524191185700</v>
      </c>
    </row>
    <row r="49" spans="1:9">
      <c r="A49" s="335" t="s">
        <v>979</v>
      </c>
      <c r="B49" s="335" t="s">
        <v>980</v>
      </c>
      <c r="C49" s="335" t="s">
        <v>514</v>
      </c>
      <c r="D49" s="335" t="s">
        <v>925</v>
      </c>
      <c r="E49" s="335" t="s">
        <v>371</v>
      </c>
      <c r="F49" s="335" t="s">
        <v>892</v>
      </c>
      <c r="G49" s="335" t="s">
        <v>893</v>
      </c>
      <c r="I49" s="338">
        <f>VLOOKUP(B49,KRX_시총1!$B$2:$H$2421,7,0)</f>
        <v>478687953900</v>
      </c>
    </row>
    <row r="50" spans="1:9">
      <c r="A50" s="335" t="s">
        <v>981</v>
      </c>
      <c r="B50" s="335" t="s">
        <v>982</v>
      </c>
      <c r="C50" s="335" t="s">
        <v>514</v>
      </c>
      <c r="D50" s="335" t="s">
        <v>928</v>
      </c>
      <c r="E50" s="335" t="s">
        <v>371</v>
      </c>
      <c r="F50" s="335" t="s">
        <v>892</v>
      </c>
      <c r="G50" s="335" t="s">
        <v>893</v>
      </c>
      <c r="I50" s="338">
        <f>VLOOKUP(B50,KRX_시총1!$B$2:$H$2421,7,0)</f>
        <v>473389400250</v>
      </c>
    </row>
    <row r="51" spans="1:9">
      <c r="A51" s="335" t="s">
        <v>983</v>
      </c>
      <c r="B51" s="335" t="s">
        <v>984</v>
      </c>
      <c r="C51" s="335" t="s">
        <v>514</v>
      </c>
      <c r="D51" s="335" t="s">
        <v>925</v>
      </c>
      <c r="E51" s="335" t="s">
        <v>371</v>
      </c>
      <c r="F51" s="335" t="s">
        <v>511</v>
      </c>
      <c r="G51" s="335" t="s">
        <v>512</v>
      </c>
      <c r="I51" s="338">
        <f>VLOOKUP(B51,KRX_시총1!$B$2:$H$2421,7,0)</f>
        <v>452524913350</v>
      </c>
    </row>
    <row r="52" spans="1:9">
      <c r="A52" s="335" t="s">
        <v>985</v>
      </c>
      <c r="B52" s="335" t="s">
        <v>986</v>
      </c>
      <c r="C52" s="335" t="s">
        <v>514</v>
      </c>
      <c r="D52" s="335" t="s">
        <v>928</v>
      </c>
      <c r="E52" s="335" t="s">
        <v>371</v>
      </c>
      <c r="F52" s="335" t="s">
        <v>892</v>
      </c>
      <c r="G52" s="335" t="s">
        <v>893</v>
      </c>
      <c r="I52" s="338">
        <f>VLOOKUP(B52,KRX_시총1!$B$2:$H$2421,7,0)</f>
        <v>428238932000</v>
      </c>
    </row>
    <row r="53" spans="1:9">
      <c r="A53" s="335" t="s">
        <v>987</v>
      </c>
      <c r="B53" s="335" t="s">
        <v>988</v>
      </c>
      <c r="C53" s="335" t="s">
        <v>514</v>
      </c>
      <c r="D53" s="335" t="s">
        <v>515</v>
      </c>
      <c r="E53" s="335" t="s">
        <v>371</v>
      </c>
      <c r="F53" s="335" t="s">
        <v>516</v>
      </c>
      <c r="G53" s="335" t="s">
        <v>517</v>
      </c>
      <c r="I53" s="338">
        <f>VLOOKUP(B53,KRX_시총1!$B$2:$H$2421,7,0)</f>
        <v>421855871150</v>
      </c>
    </row>
    <row r="54" spans="1:9">
      <c r="A54" s="335" t="s">
        <v>989</v>
      </c>
      <c r="B54" s="335" t="s">
        <v>990</v>
      </c>
      <c r="C54" s="335" t="s">
        <v>514</v>
      </c>
      <c r="D54" s="335" t="s">
        <v>515</v>
      </c>
      <c r="E54" s="335" t="s">
        <v>371</v>
      </c>
      <c r="F54" s="335" t="s">
        <v>892</v>
      </c>
      <c r="G54" s="335" t="s">
        <v>893</v>
      </c>
      <c r="I54" s="338">
        <f>VLOOKUP(B54,KRX_시총1!$B$2:$H$2421,7,0)</f>
        <v>421697004000</v>
      </c>
    </row>
    <row r="55" spans="1:9">
      <c r="A55" s="335" t="s">
        <v>991</v>
      </c>
      <c r="B55" s="335" t="s">
        <v>992</v>
      </c>
      <c r="C55" s="335" t="s">
        <v>514</v>
      </c>
      <c r="D55" s="335" t="s">
        <v>515</v>
      </c>
      <c r="E55" s="335" t="s">
        <v>371</v>
      </c>
      <c r="F55" s="335" t="s">
        <v>892</v>
      </c>
      <c r="G55" s="335" t="s">
        <v>893</v>
      </c>
      <c r="I55" s="338">
        <f>VLOOKUP(B55,KRX_시총1!$B$2:$H$2421,7,0)</f>
        <v>417030537600</v>
      </c>
    </row>
    <row r="56" spans="1:9">
      <c r="A56" s="335" t="s">
        <v>993</v>
      </c>
      <c r="B56" s="335" t="s">
        <v>994</v>
      </c>
      <c r="C56" s="335" t="s">
        <v>514</v>
      </c>
      <c r="D56" s="335" t="s">
        <v>925</v>
      </c>
      <c r="E56" s="335" t="s">
        <v>371</v>
      </c>
      <c r="F56" s="335" t="s">
        <v>516</v>
      </c>
      <c r="G56" s="335" t="s">
        <v>517</v>
      </c>
      <c r="I56" s="338">
        <f>VLOOKUP(B56,KRX_시총1!$B$2:$H$2421,7,0)</f>
        <v>408303929250</v>
      </c>
    </row>
    <row r="57" spans="1:9">
      <c r="A57" s="335" t="s">
        <v>995</v>
      </c>
      <c r="B57" s="335" t="s">
        <v>996</v>
      </c>
      <c r="C57" s="335" t="s">
        <v>514</v>
      </c>
      <c r="D57" s="335" t="s">
        <v>515</v>
      </c>
      <c r="E57" s="335" t="s">
        <v>371</v>
      </c>
      <c r="F57" s="335" t="s">
        <v>892</v>
      </c>
      <c r="G57" s="335" t="s">
        <v>893</v>
      </c>
      <c r="I57" s="338">
        <f>VLOOKUP(B57,KRX_시총1!$B$2:$H$2421,7,0)</f>
        <v>400168110150</v>
      </c>
    </row>
    <row r="58" spans="1:9">
      <c r="A58" s="335" t="s">
        <v>997</v>
      </c>
      <c r="B58" s="335" t="s">
        <v>998</v>
      </c>
      <c r="C58" s="335" t="s">
        <v>514</v>
      </c>
      <c r="D58" s="335" t="s">
        <v>928</v>
      </c>
      <c r="E58" s="335" t="s">
        <v>371</v>
      </c>
      <c r="F58" s="335" t="s">
        <v>516</v>
      </c>
      <c r="G58" s="335" t="s">
        <v>517</v>
      </c>
      <c r="I58" s="338">
        <f>VLOOKUP(B58,KRX_시총1!$B$2:$H$2421,7,0)</f>
        <v>389984238000</v>
      </c>
    </row>
    <row r="59" spans="1:9">
      <c r="A59" s="335" t="s">
        <v>999</v>
      </c>
      <c r="B59" s="335" t="s">
        <v>1000</v>
      </c>
      <c r="C59" s="335" t="s">
        <v>514</v>
      </c>
      <c r="D59" s="335" t="s">
        <v>515</v>
      </c>
      <c r="E59" s="335" t="s">
        <v>371</v>
      </c>
      <c r="F59" s="335" t="s">
        <v>511</v>
      </c>
      <c r="G59" s="335" t="s">
        <v>512</v>
      </c>
      <c r="I59" s="338">
        <f>VLOOKUP(B59,KRX_시총1!$B$2:$H$2421,7,0)</f>
        <v>377532693150</v>
      </c>
    </row>
    <row r="60" spans="1:9">
      <c r="A60" s="335" t="s">
        <v>1001</v>
      </c>
      <c r="B60" s="335" t="s">
        <v>1002</v>
      </c>
      <c r="C60" s="335" t="s">
        <v>514</v>
      </c>
      <c r="D60" s="335" t="s">
        <v>515</v>
      </c>
      <c r="E60" s="335" t="s">
        <v>371</v>
      </c>
      <c r="F60" s="335" t="s">
        <v>516</v>
      </c>
      <c r="G60" s="335" t="s">
        <v>517</v>
      </c>
      <c r="I60" s="338">
        <f>VLOOKUP(B60,KRX_시총1!$B$2:$H$2421,7,0)</f>
        <v>366430233000</v>
      </c>
    </row>
    <row r="61" spans="1:9">
      <c r="A61" s="335" t="s">
        <v>1003</v>
      </c>
      <c r="B61" s="335" t="s">
        <v>1004</v>
      </c>
      <c r="C61" s="335" t="s">
        <v>514</v>
      </c>
      <c r="D61" s="335" t="s">
        <v>1005</v>
      </c>
      <c r="E61" s="335" t="s">
        <v>1006</v>
      </c>
      <c r="F61" s="335" t="s">
        <v>892</v>
      </c>
      <c r="G61" s="335" t="s">
        <v>893</v>
      </c>
      <c r="I61" s="338">
        <f>VLOOKUP(B61,KRX_시총1!$B$2:$H$2421,7,0)</f>
        <v>361047368500</v>
      </c>
    </row>
    <row r="62" spans="1:9">
      <c r="A62" s="335" t="s">
        <v>1007</v>
      </c>
      <c r="B62" s="335" t="s">
        <v>1008</v>
      </c>
      <c r="C62" s="335" t="s">
        <v>514</v>
      </c>
      <c r="D62" s="335" t="s">
        <v>925</v>
      </c>
      <c r="E62" s="335" t="s">
        <v>371</v>
      </c>
      <c r="F62" s="335" t="s">
        <v>511</v>
      </c>
      <c r="G62" s="335" t="s">
        <v>512</v>
      </c>
      <c r="I62" s="338">
        <f>VLOOKUP(B62,KRX_시총1!$B$2:$H$2421,7,0)</f>
        <v>340305433600</v>
      </c>
    </row>
    <row r="63" spans="1:9">
      <c r="A63" s="335" t="s">
        <v>1009</v>
      </c>
      <c r="B63" s="335" t="s">
        <v>1010</v>
      </c>
      <c r="C63" s="335" t="s">
        <v>510</v>
      </c>
      <c r="D63" s="335" t="s">
        <v>371</v>
      </c>
      <c r="E63" s="335" t="s">
        <v>371</v>
      </c>
      <c r="F63" s="335" t="s">
        <v>516</v>
      </c>
      <c r="G63" s="335" t="s">
        <v>517</v>
      </c>
      <c r="I63" s="338">
        <f>VLOOKUP(B63,KRX_시총1!$B$2:$H$2421,7,0)</f>
        <v>337153719000</v>
      </c>
    </row>
    <row r="64" spans="1:9">
      <c r="A64" s="335" t="s">
        <v>1011</v>
      </c>
      <c r="B64" s="335" t="s">
        <v>1012</v>
      </c>
      <c r="C64" s="335" t="s">
        <v>514</v>
      </c>
      <c r="D64" s="335" t="s">
        <v>928</v>
      </c>
      <c r="E64" s="335" t="s">
        <v>371</v>
      </c>
      <c r="F64" s="335" t="s">
        <v>516</v>
      </c>
      <c r="G64" s="335" t="s">
        <v>517</v>
      </c>
      <c r="I64" s="338">
        <f>VLOOKUP(B64,KRX_시총1!$B$2:$H$2421,7,0)</f>
        <v>332241347500</v>
      </c>
    </row>
    <row r="65" spans="1:9">
      <c r="A65" s="335" t="s">
        <v>1013</v>
      </c>
      <c r="B65" s="335" t="s">
        <v>1014</v>
      </c>
      <c r="C65" s="335" t="s">
        <v>514</v>
      </c>
      <c r="D65" s="335" t="s">
        <v>925</v>
      </c>
      <c r="E65" s="335" t="s">
        <v>371</v>
      </c>
      <c r="F65" s="335" t="s">
        <v>516</v>
      </c>
      <c r="G65" s="335" t="s">
        <v>517</v>
      </c>
      <c r="I65" s="338">
        <f>VLOOKUP(B65,KRX_시총1!$B$2:$H$2421,7,0)</f>
        <v>330788633700</v>
      </c>
    </row>
    <row r="66" spans="1:9">
      <c r="A66" s="335" t="s">
        <v>1015</v>
      </c>
      <c r="B66" s="335" t="s">
        <v>1016</v>
      </c>
      <c r="C66" s="335" t="s">
        <v>514</v>
      </c>
      <c r="D66" s="335" t="s">
        <v>515</v>
      </c>
      <c r="E66" s="335" t="s">
        <v>371</v>
      </c>
      <c r="F66" s="335" t="s">
        <v>892</v>
      </c>
      <c r="G66" s="335" t="s">
        <v>893</v>
      </c>
      <c r="I66" s="338">
        <f>VLOOKUP(B66,KRX_시총1!$B$2:$H$2421,7,0)</f>
        <v>323744659200</v>
      </c>
    </row>
    <row r="67" spans="1:9">
      <c r="A67" s="335" t="s">
        <v>1017</v>
      </c>
      <c r="B67" s="335" t="s">
        <v>1018</v>
      </c>
      <c r="C67" s="335" t="s">
        <v>514</v>
      </c>
      <c r="D67" s="335" t="s">
        <v>515</v>
      </c>
      <c r="E67" s="335" t="s">
        <v>371</v>
      </c>
      <c r="F67" s="335" t="s">
        <v>892</v>
      </c>
      <c r="G67" s="335" t="s">
        <v>893</v>
      </c>
      <c r="I67" s="338">
        <f>VLOOKUP(B67,KRX_시총1!$B$2:$H$2421,7,0)</f>
        <v>319725911700</v>
      </c>
    </row>
    <row r="68" spans="1:9">
      <c r="A68" s="335" t="s">
        <v>1019</v>
      </c>
      <c r="B68" s="335" t="s">
        <v>1020</v>
      </c>
      <c r="C68" s="335" t="s">
        <v>514</v>
      </c>
      <c r="D68" s="335" t="s">
        <v>515</v>
      </c>
      <c r="E68" s="335" t="s">
        <v>371</v>
      </c>
      <c r="F68" s="335" t="s">
        <v>892</v>
      </c>
      <c r="G68" s="335" t="s">
        <v>893</v>
      </c>
      <c r="I68" s="338">
        <f>VLOOKUP(B68,KRX_시총1!$B$2:$H$2421,7,0)</f>
        <v>318974500000</v>
      </c>
    </row>
    <row r="69" spans="1:9">
      <c r="A69" s="335" t="s">
        <v>1021</v>
      </c>
      <c r="B69" s="335" t="s">
        <v>1022</v>
      </c>
      <c r="C69" s="335" t="s">
        <v>514</v>
      </c>
      <c r="D69" s="335" t="s">
        <v>515</v>
      </c>
      <c r="E69" s="335" t="s">
        <v>371</v>
      </c>
      <c r="F69" s="335" t="s">
        <v>892</v>
      </c>
      <c r="G69" s="335" t="s">
        <v>893</v>
      </c>
      <c r="I69" s="338">
        <f>VLOOKUP(B69,KRX_시총1!$B$2:$H$2421,7,0)</f>
        <v>317900000000</v>
      </c>
    </row>
    <row r="70" spans="1:9">
      <c r="A70" s="335" t="s">
        <v>1023</v>
      </c>
      <c r="B70" s="335" t="s">
        <v>1024</v>
      </c>
      <c r="C70" s="335" t="s">
        <v>510</v>
      </c>
      <c r="D70" s="335" t="s">
        <v>371</v>
      </c>
      <c r="E70" s="335" t="s">
        <v>371</v>
      </c>
      <c r="F70" s="335" t="s">
        <v>516</v>
      </c>
      <c r="G70" s="335" t="s">
        <v>517</v>
      </c>
      <c r="I70" s="338">
        <f>VLOOKUP(B70,KRX_시총1!$B$2:$H$2421,7,0)</f>
        <v>303405000000</v>
      </c>
    </row>
    <row r="71" spans="1:9">
      <c r="A71" s="335" t="s">
        <v>1025</v>
      </c>
      <c r="B71" s="335" t="s">
        <v>1026</v>
      </c>
      <c r="C71" s="335" t="s">
        <v>514</v>
      </c>
      <c r="D71" s="335" t="s">
        <v>925</v>
      </c>
      <c r="E71" s="335" t="s">
        <v>371</v>
      </c>
      <c r="F71" s="335" t="s">
        <v>511</v>
      </c>
      <c r="G71" s="335" t="s">
        <v>512</v>
      </c>
      <c r="I71" s="338">
        <f>VLOOKUP(B71,KRX_시총1!$B$2:$H$2421,7,0)</f>
        <v>299989586400</v>
      </c>
    </row>
    <row r="72" spans="1:9">
      <c r="A72" s="335" t="s">
        <v>1027</v>
      </c>
      <c r="B72" s="335" t="s">
        <v>1028</v>
      </c>
      <c r="C72" s="335" t="s">
        <v>510</v>
      </c>
      <c r="D72" s="335" t="s">
        <v>371</v>
      </c>
      <c r="E72" s="335" t="s">
        <v>371</v>
      </c>
      <c r="F72" s="335" t="s">
        <v>516</v>
      </c>
      <c r="G72" s="335" t="s">
        <v>517</v>
      </c>
      <c r="I72" s="338">
        <f>VLOOKUP(B72,KRX_시총1!$B$2:$H$2421,7,0)</f>
        <v>296440425050</v>
      </c>
    </row>
    <row r="73" spans="1:9">
      <c r="A73" s="335" t="s">
        <v>1029</v>
      </c>
      <c r="B73" s="335" t="s">
        <v>1030</v>
      </c>
      <c r="C73" s="335" t="s">
        <v>514</v>
      </c>
      <c r="D73" s="335" t="s">
        <v>515</v>
      </c>
      <c r="E73" s="335" t="s">
        <v>371</v>
      </c>
      <c r="F73" s="335" t="s">
        <v>516</v>
      </c>
      <c r="G73" s="335" t="s">
        <v>517</v>
      </c>
      <c r="I73" s="338">
        <f>VLOOKUP(B73,KRX_시총1!$B$2:$H$2421,7,0)</f>
        <v>295521222400</v>
      </c>
    </row>
    <row r="74" spans="1:9">
      <c r="A74" s="335" t="s">
        <v>1031</v>
      </c>
      <c r="B74" s="335" t="s">
        <v>1032</v>
      </c>
      <c r="C74" s="335" t="s">
        <v>514</v>
      </c>
      <c r="D74" s="335" t="s">
        <v>925</v>
      </c>
      <c r="E74" s="335" t="s">
        <v>371</v>
      </c>
      <c r="F74" s="335" t="s">
        <v>892</v>
      </c>
      <c r="G74" s="335" t="s">
        <v>893</v>
      </c>
      <c r="I74" s="338">
        <f>VLOOKUP(B74,KRX_시총1!$B$2:$H$2421,7,0)</f>
        <v>288726608000</v>
      </c>
    </row>
    <row r="75" spans="1:9">
      <c r="A75" s="335" t="s">
        <v>1033</v>
      </c>
      <c r="B75" s="335" t="s">
        <v>1034</v>
      </c>
      <c r="C75" s="335" t="s">
        <v>514</v>
      </c>
      <c r="D75" s="335" t="s">
        <v>515</v>
      </c>
      <c r="E75" s="335" t="s">
        <v>371</v>
      </c>
      <c r="F75" s="335" t="s">
        <v>892</v>
      </c>
      <c r="G75" s="335" t="s">
        <v>893</v>
      </c>
      <c r="I75" s="338">
        <f>VLOOKUP(B75,KRX_시총1!$B$2:$H$2421,7,0)</f>
        <v>288297488700</v>
      </c>
    </row>
    <row r="76" spans="1:9">
      <c r="A76" s="335" t="s">
        <v>1035</v>
      </c>
      <c r="B76" s="335" t="s">
        <v>1036</v>
      </c>
      <c r="C76" s="335" t="s">
        <v>514</v>
      </c>
      <c r="D76" s="335" t="s">
        <v>515</v>
      </c>
      <c r="E76" s="335" t="s">
        <v>371</v>
      </c>
      <c r="F76" s="335" t="s">
        <v>516</v>
      </c>
      <c r="G76" s="335" t="s">
        <v>517</v>
      </c>
      <c r="I76" s="338">
        <f>VLOOKUP(B76,KRX_시총1!$B$2:$H$2421,7,0)</f>
        <v>286602247000</v>
      </c>
    </row>
    <row r="77" spans="1:9">
      <c r="A77" s="335" t="s">
        <v>1037</v>
      </c>
      <c r="B77" s="335" t="s">
        <v>1038</v>
      </c>
      <c r="C77" s="335" t="s">
        <v>514</v>
      </c>
      <c r="D77" s="335" t="s">
        <v>515</v>
      </c>
      <c r="E77" s="335" t="s">
        <v>371</v>
      </c>
      <c r="F77" s="335" t="s">
        <v>516</v>
      </c>
      <c r="G77" s="335" t="s">
        <v>517</v>
      </c>
      <c r="I77" s="338">
        <f>VLOOKUP(B77,KRX_시총1!$B$2:$H$2421,7,0)</f>
        <v>285761532000</v>
      </c>
    </row>
    <row r="78" spans="1:9">
      <c r="A78" s="335" t="s">
        <v>1039</v>
      </c>
      <c r="B78" s="335" t="s">
        <v>1040</v>
      </c>
      <c r="C78" s="335" t="s">
        <v>514</v>
      </c>
      <c r="D78" s="335" t="s">
        <v>515</v>
      </c>
      <c r="E78" s="335" t="s">
        <v>371</v>
      </c>
      <c r="F78" s="335" t="s">
        <v>892</v>
      </c>
      <c r="G78" s="335" t="s">
        <v>893</v>
      </c>
      <c r="I78" s="338">
        <f>VLOOKUP(B78,KRX_시총1!$B$2:$H$2421,7,0)</f>
        <v>280368000000</v>
      </c>
    </row>
    <row r="79" spans="1:9">
      <c r="A79" s="335" t="s">
        <v>1041</v>
      </c>
      <c r="B79" s="335" t="s">
        <v>1042</v>
      </c>
      <c r="C79" s="335" t="s">
        <v>514</v>
      </c>
      <c r="D79" s="335" t="s">
        <v>515</v>
      </c>
      <c r="E79" s="335" t="s">
        <v>371</v>
      </c>
      <c r="F79" s="335" t="s">
        <v>892</v>
      </c>
      <c r="G79" s="335" t="s">
        <v>893</v>
      </c>
      <c r="I79" s="338">
        <f>VLOOKUP(B79,KRX_시총1!$B$2:$H$2421,7,0)</f>
        <v>280069719840</v>
      </c>
    </row>
    <row r="80" spans="1:9">
      <c r="A80" s="335" t="s">
        <v>1043</v>
      </c>
      <c r="B80" s="335" t="s">
        <v>1044</v>
      </c>
      <c r="C80" s="335" t="s">
        <v>514</v>
      </c>
      <c r="D80" s="335" t="s">
        <v>515</v>
      </c>
      <c r="E80" s="335" t="s">
        <v>371</v>
      </c>
      <c r="F80" s="335" t="s">
        <v>892</v>
      </c>
      <c r="G80" s="335" t="s">
        <v>893</v>
      </c>
      <c r="I80" s="338">
        <f>VLOOKUP(B80,KRX_시총1!$B$2:$H$2421,7,0)</f>
        <v>279001546850</v>
      </c>
    </row>
    <row r="81" spans="1:9">
      <c r="A81" s="335" t="s">
        <v>1045</v>
      </c>
      <c r="B81" s="335" t="s">
        <v>1046</v>
      </c>
      <c r="C81" s="335" t="s">
        <v>514</v>
      </c>
      <c r="D81" s="335" t="s">
        <v>928</v>
      </c>
      <c r="E81" s="335" t="s">
        <v>371</v>
      </c>
      <c r="F81" s="335" t="s">
        <v>511</v>
      </c>
      <c r="G81" s="335" t="s">
        <v>512</v>
      </c>
      <c r="I81" s="338">
        <f>VLOOKUP(B81,KRX_시총1!$B$2:$H$2421,7,0)</f>
        <v>278078228850</v>
      </c>
    </row>
    <row r="82" spans="1:9">
      <c r="A82" s="335" t="s">
        <v>1047</v>
      </c>
      <c r="B82" s="335" t="s">
        <v>1048</v>
      </c>
      <c r="C82" s="335" t="s">
        <v>510</v>
      </c>
      <c r="D82" s="335" t="s">
        <v>371</v>
      </c>
      <c r="E82" s="335" t="s">
        <v>371</v>
      </c>
      <c r="F82" s="335" t="s">
        <v>511</v>
      </c>
      <c r="G82" s="335" t="s">
        <v>512</v>
      </c>
      <c r="I82" s="338">
        <f>VLOOKUP(B82,KRX_시총1!$B$2:$H$2421,7,0)</f>
        <v>275428378400</v>
      </c>
    </row>
    <row r="83" spans="1:9">
      <c r="A83" s="335" t="s">
        <v>1049</v>
      </c>
      <c r="B83" s="335" t="s">
        <v>1050</v>
      </c>
      <c r="C83" s="335" t="s">
        <v>514</v>
      </c>
      <c r="D83" s="335" t="s">
        <v>515</v>
      </c>
      <c r="E83" s="335" t="s">
        <v>371</v>
      </c>
      <c r="F83" s="335" t="s">
        <v>516</v>
      </c>
      <c r="G83" s="335" t="s">
        <v>517</v>
      </c>
      <c r="I83" s="338">
        <f>VLOOKUP(B83,KRX_시총1!$B$2:$H$2421,7,0)</f>
        <v>273562448130</v>
      </c>
    </row>
    <row r="84" spans="1:9">
      <c r="A84" s="335" t="s">
        <v>1051</v>
      </c>
      <c r="B84" s="335" t="s">
        <v>1052</v>
      </c>
      <c r="C84" s="335" t="s">
        <v>514</v>
      </c>
      <c r="D84" s="335" t="s">
        <v>515</v>
      </c>
      <c r="E84" s="335" t="s">
        <v>371</v>
      </c>
      <c r="F84" s="335" t="s">
        <v>511</v>
      </c>
      <c r="G84" s="335" t="s">
        <v>512</v>
      </c>
      <c r="I84" s="338">
        <f>VLOOKUP(B84,KRX_시총1!$B$2:$H$2421,7,0)</f>
        <v>270350161900</v>
      </c>
    </row>
    <row r="85" spans="1:9">
      <c r="A85" s="335" t="s">
        <v>1053</v>
      </c>
      <c r="B85" s="335" t="s">
        <v>1054</v>
      </c>
      <c r="C85" s="335" t="s">
        <v>514</v>
      </c>
      <c r="D85" s="335" t="s">
        <v>515</v>
      </c>
      <c r="E85" s="335" t="s">
        <v>371</v>
      </c>
      <c r="F85" s="335" t="s">
        <v>892</v>
      </c>
      <c r="G85" s="335" t="s">
        <v>893</v>
      </c>
      <c r="I85" s="338">
        <f>VLOOKUP(B85,KRX_시총1!$B$2:$H$2421,7,0)</f>
        <v>267593792000</v>
      </c>
    </row>
    <row r="86" spans="1:9">
      <c r="A86" s="335" t="s">
        <v>1055</v>
      </c>
      <c r="B86" s="335" t="s">
        <v>1056</v>
      </c>
      <c r="C86" s="335" t="s">
        <v>514</v>
      </c>
      <c r="D86" s="335" t="s">
        <v>925</v>
      </c>
      <c r="E86" s="335" t="s">
        <v>371</v>
      </c>
      <c r="F86" s="335" t="s">
        <v>516</v>
      </c>
      <c r="G86" s="335" t="s">
        <v>517</v>
      </c>
      <c r="I86" s="338">
        <f>VLOOKUP(B86,KRX_시총1!$B$2:$H$2421,7,0)</f>
        <v>261425625000</v>
      </c>
    </row>
    <row r="87" spans="1:9">
      <c r="A87" s="335" t="s">
        <v>1057</v>
      </c>
      <c r="B87" s="335" t="s">
        <v>1058</v>
      </c>
      <c r="C87" s="335" t="s">
        <v>514</v>
      </c>
      <c r="D87" s="335" t="s">
        <v>925</v>
      </c>
      <c r="E87" s="335" t="s">
        <v>371</v>
      </c>
      <c r="F87" s="335" t="s">
        <v>892</v>
      </c>
      <c r="G87" s="335" t="s">
        <v>893</v>
      </c>
      <c r="I87" s="338">
        <f>VLOOKUP(B87,KRX_시총1!$B$2:$H$2421,7,0)</f>
        <v>255521787500</v>
      </c>
    </row>
    <row r="88" spans="1:9">
      <c r="A88" s="335" t="s">
        <v>1059</v>
      </c>
      <c r="B88" s="335" t="s">
        <v>1060</v>
      </c>
      <c r="C88" s="335" t="s">
        <v>514</v>
      </c>
      <c r="D88" s="335" t="s">
        <v>515</v>
      </c>
      <c r="E88" s="335" t="s">
        <v>371</v>
      </c>
      <c r="F88" s="335" t="s">
        <v>892</v>
      </c>
      <c r="G88" s="335" t="s">
        <v>893</v>
      </c>
      <c r="I88" s="338">
        <f>VLOOKUP(B88,KRX_시총1!$B$2:$H$2421,7,0)</f>
        <v>254349171720</v>
      </c>
    </row>
    <row r="89" spans="1:9">
      <c r="A89" s="335" t="s">
        <v>1061</v>
      </c>
      <c r="B89" s="335" t="s">
        <v>1062</v>
      </c>
      <c r="C89" s="335" t="s">
        <v>510</v>
      </c>
      <c r="D89" s="335" t="s">
        <v>371</v>
      </c>
      <c r="E89" s="335" t="s">
        <v>371</v>
      </c>
      <c r="F89" s="335" t="s">
        <v>892</v>
      </c>
      <c r="G89" s="335" t="s">
        <v>893</v>
      </c>
      <c r="I89" s="338">
        <f>VLOOKUP(B89,KRX_시총1!$B$2:$H$2421,7,0)</f>
        <v>253190414470</v>
      </c>
    </row>
    <row r="90" spans="1:9">
      <c r="A90" s="335" t="s">
        <v>1063</v>
      </c>
      <c r="B90" s="335" t="s">
        <v>1064</v>
      </c>
      <c r="C90" s="335" t="s">
        <v>514</v>
      </c>
      <c r="D90" s="335" t="s">
        <v>515</v>
      </c>
      <c r="E90" s="335" t="s">
        <v>371</v>
      </c>
      <c r="F90" s="335" t="s">
        <v>516</v>
      </c>
      <c r="G90" s="335" t="s">
        <v>517</v>
      </c>
      <c r="I90" s="338">
        <f>VLOOKUP(B90,KRX_시총1!$B$2:$H$2421,7,0)</f>
        <v>251467200000</v>
      </c>
    </row>
    <row r="91" spans="1:9">
      <c r="A91" s="335" t="s">
        <v>1065</v>
      </c>
      <c r="B91" s="335" t="s">
        <v>1066</v>
      </c>
      <c r="C91" s="335" t="s">
        <v>514</v>
      </c>
      <c r="D91" s="335" t="s">
        <v>925</v>
      </c>
      <c r="E91" s="335" t="s">
        <v>371</v>
      </c>
      <c r="F91" s="335" t="s">
        <v>892</v>
      </c>
      <c r="G91" s="335" t="s">
        <v>893</v>
      </c>
      <c r="I91" s="338">
        <f>VLOOKUP(B91,KRX_시총1!$B$2:$H$2421,7,0)</f>
        <v>248137500000</v>
      </c>
    </row>
    <row r="92" spans="1:9">
      <c r="A92" s="335" t="s">
        <v>1067</v>
      </c>
      <c r="B92" s="335" t="s">
        <v>1068</v>
      </c>
      <c r="C92" s="335" t="s">
        <v>514</v>
      </c>
      <c r="D92" s="335" t="s">
        <v>925</v>
      </c>
      <c r="E92" s="335" t="s">
        <v>371</v>
      </c>
      <c r="F92" s="335" t="s">
        <v>516</v>
      </c>
      <c r="G92" s="335" t="s">
        <v>517</v>
      </c>
      <c r="I92" s="338">
        <f>VLOOKUP(B92,KRX_시총1!$B$2:$H$2421,7,0)</f>
        <v>244246116800</v>
      </c>
    </row>
    <row r="93" spans="1:9">
      <c r="A93" s="335" t="s">
        <v>1069</v>
      </c>
      <c r="B93" s="335" t="s">
        <v>1070</v>
      </c>
      <c r="C93" s="335" t="s">
        <v>514</v>
      </c>
      <c r="D93" s="335" t="s">
        <v>515</v>
      </c>
      <c r="E93" s="335" t="s">
        <v>371</v>
      </c>
      <c r="F93" s="335" t="s">
        <v>892</v>
      </c>
      <c r="G93" s="335" t="s">
        <v>893</v>
      </c>
      <c r="I93" s="338">
        <f>VLOOKUP(B93,KRX_시총1!$B$2:$H$2421,7,0)</f>
        <v>240333346000</v>
      </c>
    </row>
    <row r="94" spans="1:9">
      <c r="A94" s="335" t="s">
        <v>1071</v>
      </c>
      <c r="B94" s="335" t="s">
        <v>1072</v>
      </c>
      <c r="C94" s="335" t="s">
        <v>514</v>
      </c>
      <c r="D94" s="335" t="s">
        <v>928</v>
      </c>
      <c r="E94" s="335" t="s">
        <v>371</v>
      </c>
      <c r="F94" s="335" t="s">
        <v>892</v>
      </c>
      <c r="G94" s="335" t="s">
        <v>893</v>
      </c>
      <c r="I94" s="338">
        <f>VLOOKUP(B94,KRX_시총1!$B$2:$H$2421,7,0)</f>
        <v>240142154250</v>
      </c>
    </row>
    <row r="95" spans="1:9">
      <c r="A95" s="335" t="s">
        <v>1073</v>
      </c>
      <c r="B95" s="335" t="s">
        <v>1074</v>
      </c>
      <c r="C95" s="335" t="s">
        <v>514</v>
      </c>
      <c r="D95" s="335" t="s">
        <v>515</v>
      </c>
      <c r="E95" s="335" t="s">
        <v>371</v>
      </c>
      <c r="F95" s="335" t="s">
        <v>516</v>
      </c>
      <c r="G95" s="335" t="s">
        <v>517</v>
      </c>
      <c r="I95" s="338">
        <f>VLOOKUP(B95,KRX_시총1!$B$2:$H$2421,7,0)</f>
        <v>237553776000</v>
      </c>
    </row>
    <row r="96" spans="1:9">
      <c r="A96" s="335" t="s">
        <v>1075</v>
      </c>
      <c r="B96" s="335" t="s">
        <v>1076</v>
      </c>
      <c r="C96" s="335" t="s">
        <v>514</v>
      </c>
      <c r="D96" s="335" t="s">
        <v>928</v>
      </c>
      <c r="E96" s="335" t="s">
        <v>371</v>
      </c>
      <c r="F96" s="335" t="s">
        <v>892</v>
      </c>
      <c r="G96" s="335" t="s">
        <v>893</v>
      </c>
      <c r="I96" s="338">
        <f>VLOOKUP(B96,KRX_시총1!$B$2:$H$2421,7,0)</f>
        <v>234569474600</v>
      </c>
    </row>
    <row r="97" spans="1:9">
      <c r="A97" s="335" t="s">
        <v>1077</v>
      </c>
      <c r="B97" s="335" t="s">
        <v>1078</v>
      </c>
      <c r="C97" s="335" t="s">
        <v>514</v>
      </c>
      <c r="D97" s="335" t="s">
        <v>515</v>
      </c>
      <c r="E97" s="335" t="s">
        <v>371</v>
      </c>
      <c r="F97" s="335" t="s">
        <v>511</v>
      </c>
      <c r="G97" s="335" t="s">
        <v>512</v>
      </c>
      <c r="I97" s="338">
        <f>VLOOKUP(B97,KRX_시총1!$B$2:$H$2421,7,0)</f>
        <v>230467419600</v>
      </c>
    </row>
    <row r="98" spans="1:9">
      <c r="A98" s="335" t="s">
        <v>1079</v>
      </c>
      <c r="B98" s="335" t="s">
        <v>1080</v>
      </c>
      <c r="C98" s="335" t="s">
        <v>514</v>
      </c>
      <c r="D98" s="335" t="s">
        <v>928</v>
      </c>
      <c r="E98" s="335" t="s">
        <v>371</v>
      </c>
      <c r="F98" s="335" t="s">
        <v>892</v>
      </c>
      <c r="G98" s="335" t="s">
        <v>893</v>
      </c>
      <c r="I98" s="338">
        <f>VLOOKUP(B98,KRX_시총1!$B$2:$H$2421,7,0)</f>
        <v>226258923000</v>
      </c>
    </row>
    <row r="99" spans="1:9">
      <c r="A99" s="335" t="s">
        <v>1081</v>
      </c>
      <c r="B99" s="335" t="s">
        <v>1082</v>
      </c>
      <c r="C99" s="335" t="s">
        <v>510</v>
      </c>
      <c r="D99" s="335" t="s">
        <v>371</v>
      </c>
      <c r="E99" s="335" t="s">
        <v>371</v>
      </c>
      <c r="F99" s="335" t="s">
        <v>516</v>
      </c>
      <c r="G99" s="335" t="s">
        <v>517</v>
      </c>
      <c r="I99" s="338">
        <f>VLOOKUP(B99,KRX_시총1!$B$2:$H$2421,7,0)</f>
        <v>220000000000</v>
      </c>
    </row>
    <row r="100" spans="1:9">
      <c r="A100" s="335" t="s">
        <v>1083</v>
      </c>
      <c r="B100" s="335" t="s">
        <v>1084</v>
      </c>
      <c r="C100" s="335" t="s">
        <v>514</v>
      </c>
      <c r="D100" s="335" t="s">
        <v>515</v>
      </c>
      <c r="E100" s="335" t="s">
        <v>371</v>
      </c>
      <c r="F100" s="335" t="s">
        <v>511</v>
      </c>
      <c r="G100" s="335" t="s">
        <v>512</v>
      </c>
      <c r="I100" s="338">
        <f>VLOOKUP(B100,KRX_시총1!$B$2:$H$2421,7,0)</f>
        <v>219471053750</v>
      </c>
    </row>
    <row r="101" spans="1:9">
      <c r="A101" s="335" t="s">
        <v>1085</v>
      </c>
      <c r="B101" s="335" t="s">
        <v>1086</v>
      </c>
      <c r="C101" s="335" t="s">
        <v>514</v>
      </c>
      <c r="D101" s="335" t="s">
        <v>515</v>
      </c>
      <c r="E101" s="335" t="s">
        <v>371</v>
      </c>
      <c r="F101" s="335" t="s">
        <v>892</v>
      </c>
      <c r="G101" s="335" t="s">
        <v>893</v>
      </c>
      <c r="I101" s="338">
        <f>VLOOKUP(B101,KRX_시총1!$B$2:$H$2421,7,0)</f>
        <v>218335211200</v>
      </c>
    </row>
    <row r="102" spans="1:9">
      <c r="A102" s="335" t="s">
        <v>1087</v>
      </c>
      <c r="B102" s="335" t="s">
        <v>1088</v>
      </c>
      <c r="C102" s="335" t="s">
        <v>514</v>
      </c>
      <c r="D102" s="335" t="s">
        <v>928</v>
      </c>
      <c r="E102" s="335" t="s">
        <v>371</v>
      </c>
      <c r="F102" s="335" t="s">
        <v>892</v>
      </c>
      <c r="G102" s="335" t="s">
        <v>893</v>
      </c>
      <c r="I102" s="338">
        <f>VLOOKUP(B102,KRX_시총1!$B$2:$H$2421,7,0)</f>
        <v>215227927200</v>
      </c>
    </row>
    <row r="103" spans="1:9">
      <c r="A103" s="335" t="s">
        <v>1089</v>
      </c>
      <c r="B103" s="335" t="s">
        <v>1090</v>
      </c>
      <c r="C103" s="335" t="s">
        <v>514</v>
      </c>
      <c r="D103" s="335" t="s">
        <v>515</v>
      </c>
      <c r="E103" s="335" t="s">
        <v>371</v>
      </c>
      <c r="F103" s="335" t="s">
        <v>516</v>
      </c>
      <c r="G103" s="335" t="s">
        <v>517</v>
      </c>
      <c r="I103" s="338">
        <f>VLOOKUP(B103,KRX_시총1!$B$2:$H$2421,7,0)</f>
        <v>214842965500</v>
      </c>
    </row>
    <row r="104" spans="1:9">
      <c r="A104" s="335" t="s">
        <v>1091</v>
      </c>
      <c r="B104" s="335" t="s">
        <v>1092</v>
      </c>
      <c r="C104" s="335" t="s">
        <v>514</v>
      </c>
      <c r="D104" s="335" t="s">
        <v>515</v>
      </c>
      <c r="E104" s="335" t="s">
        <v>371</v>
      </c>
      <c r="F104" s="335" t="s">
        <v>511</v>
      </c>
      <c r="G104" s="335" t="s">
        <v>512</v>
      </c>
      <c r="I104" s="338">
        <f>VLOOKUP(B104,KRX_시총1!$B$2:$H$2421,7,0)</f>
        <v>212060057000</v>
      </c>
    </row>
    <row r="105" spans="1:9">
      <c r="A105" s="335" t="s">
        <v>1093</v>
      </c>
      <c r="B105" s="335" t="s">
        <v>1094</v>
      </c>
      <c r="C105" s="335" t="s">
        <v>514</v>
      </c>
      <c r="D105" s="335" t="s">
        <v>515</v>
      </c>
      <c r="E105" s="335" t="s">
        <v>371</v>
      </c>
      <c r="F105" s="335" t="s">
        <v>892</v>
      </c>
      <c r="G105" s="335" t="s">
        <v>893</v>
      </c>
      <c r="I105" s="338">
        <f>VLOOKUP(B105,KRX_시총1!$B$2:$H$2421,7,0)</f>
        <v>211512811500</v>
      </c>
    </row>
    <row r="106" spans="1:9">
      <c r="A106" s="335" t="s">
        <v>1095</v>
      </c>
      <c r="B106" s="335" t="s">
        <v>1096</v>
      </c>
      <c r="C106" s="335" t="s">
        <v>514</v>
      </c>
      <c r="D106" s="335" t="s">
        <v>925</v>
      </c>
      <c r="E106" s="335" t="s">
        <v>371</v>
      </c>
      <c r="F106" s="335" t="s">
        <v>892</v>
      </c>
      <c r="G106" s="335" t="s">
        <v>893</v>
      </c>
      <c r="I106" s="338">
        <f>VLOOKUP(B106,KRX_시총1!$B$2:$H$2421,7,0)</f>
        <v>209977102640</v>
      </c>
    </row>
    <row r="107" spans="1:9">
      <c r="A107" s="335" t="s">
        <v>1097</v>
      </c>
      <c r="B107" s="335" t="s">
        <v>1098</v>
      </c>
      <c r="C107" s="335" t="s">
        <v>514</v>
      </c>
      <c r="D107" s="335" t="s">
        <v>515</v>
      </c>
      <c r="E107" s="335" t="s">
        <v>371</v>
      </c>
      <c r="F107" s="335" t="s">
        <v>892</v>
      </c>
      <c r="G107" s="335" t="s">
        <v>893</v>
      </c>
      <c r="I107" s="338">
        <f>VLOOKUP(B107,KRX_시총1!$B$2:$H$2421,7,0)</f>
        <v>207888096060</v>
      </c>
    </row>
    <row r="108" spans="1:9">
      <c r="A108" s="335" t="s">
        <v>1099</v>
      </c>
      <c r="B108" s="335" t="s">
        <v>1100</v>
      </c>
      <c r="C108" s="335" t="s">
        <v>510</v>
      </c>
      <c r="D108" s="335" t="s">
        <v>371</v>
      </c>
      <c r="E108" s="335" t="s">
        <v>371</v>
      </c>
      <c r="F108" s="335" t="s">
        <v>892</v>
      </c>
      <c r="G108" s="335" t="s">
        <v>893</v>
      </c>
      <c r="I108" s="338">
        <f>VLOOKUP(B108,KRX_시총1!$B$2:$H$2421,7,0)</f>
        <v>202615341800</v>
      </c>
    </row>
    <row r="109" spans="1:9">
      <c r="A109" s="335" t="s">
        <v>1101</v>
      </c>
      <c r="B109" s="335" t="s">
        <v>1102</v>
      </c>
      <c r="C109" s="335" t="s">
        <v>514</v>
      </c>
      <c r="D109" s="335" t="s">
        <v>515</v>
      </c>
      <c r="E109" s="335" t="s">
        <v>371</v>
      </c>
      <c r="F109" s="335" t="s">
        <v>892</v>
      </c>
      <c r="G109" s="335" t="s">
        <v>893</v>
      </c>
      <c r="I109" s="338">
        <f>VLOOKUP(B109,KRX_시총1!$B$2:$H$2421,7,0)</f>
        <v>197283814400</v>
      </c>
    </row>
    <row r="110" spans="1:9">
      <c r="A110" s="335" t="s">
        <v>1103</v>
      </c>
      <c r="B110" s="335" t="s">
        <v>1104</v>
      </c>
      <c r="C110" s="335" t="s">
        <v>514</v>
      </c>
      <c r="D110" s="335" t="s">
        <v>515</v>
      </c>
      <c r="E110" s="335" t="s">
        <v>371</v>
      </c>
      <c r="F110" s="335" t="s">
        <v>516</v>
      </c>
      <c r="G110" s="335" t="s">
        <v>517</v>
      </c>
      <c r="I110" s="338">
        <f>VLOOKUP(B110,KRX_시총1!$B$2:$H$2421,7,0)</f>
        <v>196512701700</v>
      </c>
    </row>
    <row r="111" spans="1:9">
      <c r="A111" s="335" t="s">
        <v>1105</v>
      </c>
      <c r="B111" s="335" t="s">
        <v>1106</v>
      </c>
      <c r="C111" s="335" t="s">
        <v>514</v>
      </c>
      <c r="D111" s="335" t="s">
        <v>515</v>
      </c>
      <c r="E111" s="335" t="s">
        <v>371</v>
      </c>
      <c r="F111" s="335" t="s">
        <v>516</v>
      </c>
      <c r="G111" s="335" t="s">
        <v>517</v>
      </c>
      <c r="I111" s="338">
        <f>VLOOKUP(B111,KRX_시총1!$B$2:$H$2421,7,0)</f>
        <v>193351785440</v>
      </c>
    </row>
    <row r="112" spans="1:9">
      <c r="A112" s="335" t="s">
        <v>1107</v>
      </c>
      <c r="B112" s="335" t="s">
        <v>1108</v>
      </c>
      <c r="C112" s="335" t="s">
        <v>514</v>
      </c>
      <c r="D112" s="335" t="s">
        <v>1005</v>
      </c>
      <c r="E112" s="335" t="s">
        <v>1006</v>
      </c>
      <c r="F112" s="335" t="s">
        <v>892</v>
      </c>
      <c r="G112" s="335" t="s">
        <v>893</v>
      </c>
      <c r="I112" s="338">
        <f>VLOOKUP(B112,KRX_시총1!$B$2:$H$2421,7,0)</f>
        <v>190141900000</v>
      </c>
    </row>
    <row r="113" spans="1:9">
      <c r="A113" s="335" t="s">
        <v>1109</v>
      </c>
      <c r="B113" s="335" t="s">
        <v>1110</v>
      </c>
      <c r="C113" s="335" t="s">
        <v>514</v>
      </c>
      <c r="D113" s="335" t="s">
        <v>928</v>
      </c>
      <c r="E113" s="335" t="s">
        <v>371</v>
      </c>
      <c r="F113" s="335" t="s">
        <v>892</v>
      </c>
      <c r="G113" s="335" t="s">
        <v>893</v>
      </c>
      <c r="I113" s="338">
        <f>VLOOKUP(B113,KRX_시총1!$B$2:$H$2421,7,0)</f>
        <v>189599520000</v>
      </c>
    </row>
    <row r="114" spans="1:9">
      <c r="A114" s="335" t="s">
        <v>1111</v>
      </c>
      <c r="B114" s="335" t="s">
        <v>1112</v>
      </c>
      <c r="C114" s="335" t="s">
        <v>514</v>
      </c>
      <c r="D114" s="335" t="s">
        <v>1005</v>
      </c>
      <c r="E114" s="335" t="s">
        <v>1113</v>
      </c>
      <c r="F114" s="335" t="s">
        <v>892</v>
      </c>
      <c r="G114" s="335" t="s">
        <v>893</v>
      </c>
      <c r="I114" s="338">
        <f>VLOOKUP(B114,KRX_시총1!$B$2:$H$2421,7,0)</f>
        <v>189049146000</v>
      </c>
    </row>
    <row r="115" spans="1:9">
      <c r="A115" s="335" t="s">
        <v>1114</v>
      </c>
      <c r="B115" s="335" t="s">
        <v>1115</v>
      </c>
      <c r="C115" s="335" t="s">
        <v>514</v>
      </c>
      <c r="D115" s="335" t="s">
        <v>515</v>
      </c>
      <c r="E115" s="335" t="s">
        <v>371</v>
      </c>
      <c r="F115" s="335" t="s">
        <v>892</v>
      </c>
      <c r="G115" s="335" t="s">
        <v>893</v>
      </c>
      <c r="I115" s="338">
        <f>VLOOKUP(B115,KRX_시총1!$B$2:$H$2421,7,0)</f>
        <v>187182364400</v>
      </c>
    </row>
    <row r="116" spans="1:9">
      <c r="A116" s="335" t="s">
        <v>1116</v>
      </c>
      <c r="B116" s="335" t="s">
        <v>1117</v>
      </c>
      <c r="C116" s="335" t="s">
        <v>514</v>
      </c>
      <c r="D116" s="335" t="s">
        <v>928</v>
      </c>
      <c r="E116" s="335" t="s">
        <v>371</v>
      </c>
      <c r="F116" s="335" t="s">
        <v>892</v>
      </c>
      <c r="G116" s="335" t="s">
        <v>893</v>
      </c>
      <c r="I116" s="338">
        <f>VLOOKUP(B116,KRX_시총1!$B$2:$H$2421,7,0)</f>
        <v>185360786570</v>
      </c>
    </row>
    <row r="117" spans="1:9">
      <c r="A117" s="335" t="s">
        <v>1118</v>
      </c>
      <c r="B117" s="335" t="s">
        <v>1119</v>
      </c>
      <c r="C117" s="335" t="s">
        <v>514</v>
      </c>
      <c r="D117" s="335" t="s">
        <v>925</v>
      </c>
      <c r="E117" s="335" t="s">
        <v>371</v>
      </c>
      <c r="F117" s="335" t="s">
        <v>516</v>
      </c>
      <c r="G117" s="335" t="s">
        <v>517</v>
      </c>
      <c r="I117" s="338">
        <f>VLOOKUP(B117,KRX_시총1!$B$2:$H$2421,7,0)</f>
        <v>182556433500</v>
      </c>
    </row>
    <row r="118" spans="1:9">
      <c r="A118" s="335" t="s">
        <v>1120</v>
      </c>
      <c r="B118" s="335" t="s">
        <v>1121</v>
      </c>
      <c r="C118" s="335" t="s">
        <v>514</v>
      </c>
      <c r="D118" s="335" t="s">
        <v>515</v>
      </c>
      <c r="E118" s="335" t="s">
        <v>371</v>
      </c>
      <c r="F118" s="335" t="s">
        <v>892</v>
      </c>
      <c r="G118" s="335" t="s">
        <v>893</v>
      </c>
      <c r="I118" s="338">
        <f>VLOOKUP(B118,KRX_시총1!$B$2:$H$2421,7,0)</f>
        <v>182202237750</v>
      </c>
    </row>
    <row r="119" spans="1:9">
      <c r="A119" s="335" t="s">
        <v>1122</v>
      </c>
      <c r="B119" s="335" t="s">
        <v>1123</v>
      </c>
      <c r="C119" s="335" t="s">
        <v>510</v>
      </c>
      <c r="D119" s="335" t="s">
        <v>371</v>
      </c>
      <c r="E119" s="335" t="s">
        <v>371</v>
      </c>
      <c r="F119" s="335" t="s">
        <v>892</v>
      </c>
      <c r="G119" s="335" t="s">
        <v>893</v>
      </c>
      <c r="I119" s="338">
        <f>VLOOKUP(B119,KRX_시총1!$B$2:$H$2421,7,0)</f>
        <v>181040000000</v>
      </c>
    </row>
    <row r="120" spans="1:9">
      <c r="A120" s="335" t="s">
        <v>1124</v>
      </c>
      <c r="B120" s="335" t="s">
        <v>1125</v>
      </c>
      <c r="C120" s="335" t="s">
        <v>514</v>
      </c>
      <c r="D120" s="335" t="s">
        <v>928</v>
      </c>
      <c r="E120" s="335" t="s">
        <v>371</v>
      </c>
      <c r="F120" s="335" t="s">
        <v>511</v>
      </c>
      <c r="G120" s="335" t="s">
        <v>512</v>
      </c>
      <c r="I120" s="338">
        <f>VLOOKUP(B120,KRX_시총1!$B$2:$H$2421,7,0)</f>
        <v>179399820600</v>
      </c>
    </row>
    <row r="121" spans="1:9">
      <c r="A121" s="335" t="s">
        <v>1126</v>
      </c>
      <c r="B121" s="335" t="s">
        <v>1127</v>
      </c>
      <c r="C121" s="335" t="s">
        <v>514</v>
      </c>
      <c r="D121" s="335" t="s">
        <v>925</v>
      </c>
      <c r="E121" s="335" t="s">
        <v>371</v>
      </c>
      <c r="F121" s="335" t="s">
        <v>892</v>
      </c>
      <c r="G121" s="335" t="s">
        <v>893</v>
      </c>
      <c r="I121" s="338">
        <f>VLOOKUP(B121,KRX_시총1!$B$2:$H$2421,7,0)</f>
        <v>175951200750</v>
      </c>
    </row>
    <row r="122" spans="1:9">
      <c r="A122" s="335" t="s">
        <v>1128</v>
      </c>
      <c r="B122" s="335" t="s">
        <v>1129</v>
      </c>
      <c r="C122" s="335" t="s">
        <v>514</v>
      </c>
      <c r="D122" s="335" t="s">
        <v>515</v>
      </c>
      <c r="E122" s="335" t="s">
        <v>371</v>
      </c>
      <c r="F122" s="335" t="s">
        <v>892</v>
      </c>
      <c r="G122" s="335" t="s">
        <v>893</v>
      </c>
      <c r="I122" s="338">
        <f>VLOOKUP(B122,KRX_시총1!$B$2:$H$2421,7,0)</f>
        <v>174447000000</v>
      </c>
    </row>
    <row r="123" spans="1:9">
      <c r="A123" s="335" t="s">
        <v>1130</v>
      </c>
      <c r="B123" s="335" t="s">
        <v>1131</v>
      </c>
      <c r="C123" s="335" t="s">
        <v>514</v>
      </c>
      <c r="D123" s="335" t="s">
        <v>928</v>
      </c>
      <c r="E123" s="335" t="s">
        <v>371</v>
      </c>
      <c r="F123" s="335" t="s">
        <v>892</v>
      </c>
      <c r="G123" s="335" t="s">
        <v>893</v>
      </c>
      <c r="I123" s="338">
        <f>VLOOKUP(B123,KRX_시총1!$B$2:$H$2421,7,0)</f>
        <v>173018500000</v>
      </c>
    </row>
    <row r="124" spans="1:9">
      <c r="A124" s="335" t="s">
        <v>1132</v>
      </c>
      <c r="B124" s="335" t="s">
        <v>1133</v>
      </c>
      <c r="C124" s="335" t="s">
        <v>514</v>
      </c>
      <c r="D124" s="335" t="s">
        <v>515</v>
      </c>
      <c r="E124" s="335" t="s">
        <v>371</v>
      </c>
      <c r="F124" s="335" t="s">
        <v>892</v>
      </c>
      <c r="G124" s="335" t="s">
        <v>893</v>
      </c>
      <c r="I124" s="338">
        <f>VLOOKUP(B124,KRX_시총1!$B$2:$H$2421,7,0)</f>
        <v>165500000000</v>
      </c>
    </row>
    <row r="125" spans="1:9">
      <c r="A125" s="335" t="s">
        <v>1134</v>
      </c>
      <c r="B125" s="335" t="s">
        <v>1135</v>
      </c>
      <c r="C125" s="335" t="s">
        <v>514</v>
      </c>
      <c r="D125" s="335" t="s">
        <v>515</v>
      </c>
      <c r="E125" s="335" t="s">
        <v>371</v>
      </c>
      <c r="F125" s="335" t="s">
        <v>892</v>
      </c>
      <c r="G125" s="335" t="s">
        <v>893</v>
      </c>
      <c r="I125" s="338">
        <f>VLOOKUP(B125,KRX_시총1!$B$2:$H$2421,7,0)</f>
        <v>163100000000</v>
      </c>
    </row>
    <row r="126" spans="1:9">
      <c r="A126" s="335" t="s">
        <v>1136</v>
      </c>
      <c r="B126" s="335" t="s">
        <v>1137</v>
      </c>
      <c r="C126" s="335" t="s">
        <v>514</v>
      </c>
      <c r="D126" s="335" t="s">
        <v>515</v>
      </c>
      <c r="E126" s="335" t="s">
        <v>371</v>
      </c>
      <c r="F126" s="335" t="s">
        <v>892</v>
      </c>
      <c r="G126" s="335" t="s">
        <v>893</v>
      </c>
      <c r="I126" s="338">
        <f>VLOOKUP(B126,KRX_시총1!$B$2:$H$2421,7,0)</f>
        <v>158031090000</v>
      </c>
    </row>
    <row r="127" spans="1:9">
      <c r="A127" s="335" t="s">
        <v>1138</v>
      </c>
      <c r="B127" s="335" t="s">
        <v>1139</v>
      </c>
      <c r="C127" s="335" t="s">
        <v>510</v>
      </c>
      <c r="D127" s="335" t="s">
        <v>371</v>
      </c>
      <c r="E127" s="335" t="s">
        <v>371</v>
      </c>
      <c r="F127" s="335" t="s">
        <v>511</v>
      </c>
      <c r="G127" s="335" t="s">
        <v>512</v>
      </c>
      <c r="I127" s="338">
        <f>VLOOKUP(B127,KRX_시총1!$B$2:$H$2421,7,0)</f>
        <v>157864749880</v>
      </c>
    </row>
    <row r="128" spans="1:9">
      <c r="A128" s="335" t="s">
        <v>1140</v>
      </c>
      <c r="B128" s="335" t="s">
        <v>1141</v>
      </c>
      <c r="C128" s="335" t="s">
        <v>514</v>
      </c>
      <c r="D128" s="335" t="s">
        <v>925</v>
      </c>
      <c r="E128" s="335" t="s">
        <v>371</v>
      </c>
      <c r="F128" s="335" t="s">
        <v>892</v>
      </c>
      <c r="G128" s="335" t="s">
        <v>893</v>
      </c>
      <c r="I128" s="338">
        <f>VLOOKUP(B128,KRX_시총1!$B$2:$H$2421,7,0)</f>
        <v>157353616800</v>
      </c>
    </row>
    <row r="129" spans="1:9">
      <c r="A129" s="335" t="s">
        <v>1142</v>
      </c>
      <c r="B129" s="335" t="s">
        <v>1143</v>
      </c>
      <c r="C129" s="335" t="s">
        <v>510</v>
      </c>
      <c r="D129" s="335" t="s">
        <v>371</v>
      </c>
      <c r="E129" s="335" t="s">
        <v>371</v>
      </c>
      <c r="F129" s="335" t="s">
        <v>516</v>
      </c>
      <c r="G129" s="335" t="s">
        <v>517</v>
      </c>
      <c r="I129" s="338">
        <f>VLOOKUP(B129,KRX_시총1!$B$2:$H$2421,7,0)</f>
        <v>156416843000</v>
      </c>
    </row>
    <row r="130" spans="1:9">
      <c r="A130" s="335" t="s">
        <v>1144</v>
      </c>
      <c r="B130" s="335" t="s">
        <v>1145</v>
      </c>
      <c r="C130" s="335" t="s">
        <v>514</v>
      </c>
      <c r="D130" s="335" t="s">
        <v>515</v>
      </c>
      <c r="E130" s="335" t="s">
        <v>371</v>
      </c>
      <c r="F130" s="335" t="s">
        <v>516</v>
      </c>
      <c r="G130" s="335" t="s">
        <v>517</v>
      </c>
      <c r="I130" s="338">
        <f>VLOOKUP(B130,KRX_시총1!$B$2:$H$2421,7,0)</f>
        <v>156395327000</v>
      </c>
    </row>
    <row r="131" spans="1:9">
      <c r="A131" s="335" t="s">
        <v>1146</v>
      </c>
      <c r="B131" s="335" t="s">
        <v>1147</v>
      </c>
      <c r="C131" s="335" t="s">
        <v>514</v>
      </c>
      <c r="D131" s="335" t="s">
        <v>515</v>
      </c>
      <c r="E131" s="335" t="s">
        <v>371</v>
      </c>
      <c r="F131" s="335" t="s">
        <v>516</v>
      </c>
      <c r="G131" s="335" t="s">
        <v>517</v>
      </c>
      <c r="I131" s="338">
        <f>VLOOKUP(B131,KRX_시총1!$B$2:$H$2421,7,0)</f>
        <v>156011971320</v>
      </c>
    </row>
    <row r="132" spans="1:9">
      <c r="A132" s="335" t="s">
        <v>1148</v>
      </c>
      <c r="B132" s="335" t="s">
        <v>1149</v>
      </c>
      <c r="C132" s="335" t="s">
        <v>514</v>
      </c>
      <c r="D132" s="335" t="s">
        <v>925</v>
      </c>
      <c r="E132" s="335" t="s">
        <v>371</v>
      </c>
      <c r="F132" s="335" t="s">
        <v>892</v>
      </c>
      <c r="G132" s="335" t="s">
        <v>893</v>
      </c>
      <c r="I132" s="338">
        <f>VLOOKUP(B132,KRX_시총1!$B$2:$H$2421,7,0)</f>
        <v>154362505480</v>
      </c>
    </row>
    <row r="133" spans="1:9">
      <c r="A133" s="335" t="s">
        <v>1150</v>
      </c>
      <c r="B133" s="335" t="s">
        <v>1151</v>
      </c>
      <c r="C133" s="335" t="s">
        <v>514</v>
      </c>
      <c r="D133" s="335" t="s">
        <v>928</v>
      </c>
      <c r="E133" s="335" t="s">
        <v>371</v>
      </c>
      <c r="F133" s="335" t="s">
        <v>511</v>
      </c>
      <c r="G133" s="335" t="s">
        <v>512</v>
      </c>
      <c r="I133" s="338">
        <f>VLOOKUP(B133,KRX_시총1!$B$2:$H$2421,7,0)</f>
        <v>154245040000</v>
      </c>
    </row>
    <row r="134" spans="1:9">
      <c r="A134" s="335" t="s">
        <v>1152</v>
      </c>
      <c r="B134" s="335" t="s">
        <v>1153</v>
      </c>
      <c r="C134" s="335" t="s">
        <v>514</v>
      </c>
      <c r="D134" s="335" t="s">
        <v>925</v>
      </c>
      <c r="E134" s="335" t="s">
        <v>371</v>
      </c>
      <c r="F134" s="335" t="s">
        <v>892</v>
      </c>
      <c r="G134" s="335" t="s">
        <v>893</v>
      </c>
      <c r="I134" s="338">
        <f>VLOOKUP(B134,KRX_시총1!$B$2:$H$2421,7,0)</f>
        <v>153702394500</v>
      </c>
    </row>
    <row r="135" spans="1:9">
      <c r="A135" s="335" t="s">
        <v>1154</v>
      </c>
      <c r="B135" s="335" t="s">
        <v>1155</v>
      </c>
      <c r="C135" s="335" t="s">
        <v>514</v>
      </c>
      <c r="D135" s="335" t="s">
        <v>928</v>
      </c>
      <c r="E135" s="335" t="s">
        <v>371</v>
      </c>
      <c r="F135" s="335" t="s">
        <v>892</v>
      </c>
      <c r="G135" s="335" t="s">
        <v>893</v>
      </c>
      <c r="I135" s="338">
        <f>VLOOKUP(B135,KRX_시총1!$B$2:$H$2421,7,0)</f>
        <v>152923326420</v>
      </c>
    </row>
    <row r="136" spans="1:9">
      <c r="A136" s="335" t="s">
        <v>1156</v>
      </c>
      <c r="B136" s="335" t="s">
        <v>1157</v>
      </c>
      <c r="C136" s="335" t="s">
        <v>514</v>
      </c>
      <c r="D136" s="335" t="s">
        <v>515</v>
      </c>
      <c r="E136" s="335" t="s">
        <v>371</v>
      </c>
      <c r="F136" s="335" t="s">
        <v>516</v>
      </c>
      <c r="G136" s="335" t="s">
        <v>517</v>
      </c>
      <c r="I136" s="338">
        <f>VLOOKUP(B136,KRX_시총1!$B$2:$H$2421,7,0)</f>
        <v>152440002000</v>
      </c>
    </row>
    <row r="137" spans="1:9">
      <c r="A137" s="335" t="s">
        <v>1158</v>
      </c>
      <c r="B137" s="335" t="s">
        <v>1159</v>
      </c>
      <c r="C137" s="335" t="s">
        <v>514</v>
      </c>
      <c r="D137" s="335" t="s">
        <v>928</v>
      </c>
      <c r="E137" s="335" t="s">
        <v>371</v>
      </c>
      <c r="F137" s="335" t="s">
        <v>892</v>
      </c>
      <c r="G137" s="335" t="s">
        <v>893</v>
      </c>
      <c r="I137" s="338">
        <f>VLOOKUP(B137,KRX_시총1!$B$2:$H$2421,7,0)</f>
        <v>151583962400</v>
      </c>
    </row>
    <row r="138" spans="1:9">
      <c r="A138" s="335" t="s">
        <v>1160</v>
      </c>
      <c r="B138" s="335" t="s">
        <v>1161</v>
      </c>
      <c r="C138" s="335" t="s">
        <v>514</v>
      </c>
      <c r="D138" s="335" t="s">
        <v>515</v>
      </c>
      <c r="E138" s="335" t="s">
        <v>371</v>
      </c>
      <c r="F138" s="335" t="s">
        <v>892</v>
      </c>
      <c r="G138" s="335" t="s">
        <v>893</v>
      </c>
      <c r="I138" s="338">
        <f>VLOOKUP(B138,KRX_시총1!$B$2:$H$2421,7,0)</f>
        <v>150425610000</v>
      </c>
    </row>
    <row r="139" spans="1:9">
      <c r="A139" s="335" t="s">
        <v>1162</v>
      </c>
      <c r="B139" s="335" t="s">
        <v>1163</v>
      </c>
      <c r="C139" s="335" t="s">
        <v>514</v>
      </c>
      <c r="D139" s="335" t="s">
        <v>925</v>
      </c>
      <c r="E139" s="335" t="s">
        <v>371</v>
      </c>
      <c r="F139" s="335" t="s">
        <v>892</v>
      </c>
      <c r="G139" s="335" t="s">
        <v>893</v>
      </c>
      <c r="I139" s="338">
        <f>VLOOKUP(B139,KRX_시총1!$B$2:$H$2421,7,0)</f>
        <v>147780377250</v>
      </c>
    </row>
    <row r="140" spans="1:9">
      <c r="A140" s="335" t="s">
        <v>1164</v>
      </c>
      <c r="B140" s="335" t="s">
        <v>1165</v>
      </c>
      <c r="C140" s="335" t="s">
        <v>514</v>
      </c>
      <c r="D140" s="335" t="s">
        <v>515</v>
      </c>
      <c r="E140" s="335" t="s">
        <v>371</v>
      </c>
      <c r="F140" s="335" t="s">
        <v>892</v>
      </c>
      <c r="G140" s="335" t="s">
        <v>893</v>
      </c>
      <c r="I140" s="338">
        <f>VLOOKUP(B140,KRX_시총1!$B$2:$H$2421,7,0)</f>
        <v>146970000000</v>
      </c>
    </row>
    <row r="141" spans="1:9">
      <c r="A141" s="335" t="s">
        <v>1166</v>
      </c>
      <c r="B141" s="335" t="s">
        <v>1167</v>
      </c>
      <c r="C141" s="335" t="s">
        <v>514</v>
      </c>
      <c r="D141" s="335" t="s">
        <v>928</v>
      </c>
      <c r="E141" s="335" t="s">
        <v>371</v>
      </c>
      <c r="F141" s="335" t="s">
        <v>516</v>
      </c>
      <c r="G141" s="335" t="s">
        <v>517</v>
      </c>
      <c r="I141" s="338">
        <f>VLOOKUP(B141,KRX_시총1!$B$2:$H$2421,7,0)</f>
        <v>145900510875</v>
      </c>
    </row>
    <row r="142" spans="1:9">
      <c r="A142" s="335" t="s">
        <v>1168</v>
      </c>
      <c r="B142" s="335" t="s">
        <v>1169</v>
      </c>
      <c r="C142" s="335" t="s">
        <v>514</v>
      </c>
      <c r="D142" s="335" t="s">
        <v>515</v>
      </c>
      <c r="E142" s="335" t="s">
        <v>371</v>
      </c>
      <c r="F142" s="335" t="s">
        <v>892</v>
      </c>
      <c r="G142" s="335" t="s">
        <v>893</v>
      </c>
      <c r="I142" s="338">
        <f>VLOOKUP(B142,KRX_시총1!$B$2:$H$2421,7,0)</f>
        <v>144156054000</v>
      </c>
    </row>
    <row r="143" spans="1:9">
      <c r="A143" s="335" t="s">
        <v>1170</v>
      </c>
      <c r="B143" s="335" t="s">
        <v>1171</v>
      </c>
      <c r="C143" s="335" t="s">
        <v>514</v>
      </c>
      <c r="D143" s="335" t="s">
        <v>1172</v>
      </c>
      <c r="E143" s="335" t="s">
        <v>371</v>
      </c>
      <c r="F143" s="335" t="s">
        <v>892</v>
      </c>
      <c r="G143" s="335" t="s">
        <v>893</v>
      </c>
      <c r="I143" s="338">
        <f>VLOOKUP(B143,KRX_시총1!$B$2:$H$2421,7,0)</f>
        <v>143311655680</v>
      </c>
    </row>
    <row r="144" spans="1:9">
      <c r="A144" s="335" t="s">
        <v>1173</v>
      </c>
      <c r="B144" s="335" t="s">
        <v>1174</v>
      </c>
      <c r="C144" s="335" t="s">
        <v>514</v>
      </c>
      <c r="D144" s="335" t="s">
        <v>925</v>
      </c>
      <c r="E144" s="335" t="s">
        <v>371</v>
      </c>
      <c r="F144" s="335" t="s">
        <v>892</v>
      </c>
      <c r="G144" s="335" t="s">
        <v>893</v>
      </c>
      <c r="I144" s="338">
        <f>VLOOKUP(B144,KRX_시총1!$B$2:$H$2421,7,0)</f>
        <v>142451168400</v>
      </c>
    </row>
    <row r="145" spans="1:9">
      <c r="A145" s="335" t="s">
        <v>1175</v>
      </c>
      <c r="B145" s="335" t="s">
        <v>1176</v>
      </c>
      <c r="C145" s="335" t="s">
        <v>514</v>
      </c>
      <c r="D145" s="335" t="s">
        <v>515</v>
      </c>
      <c r="E145" s="335" t="s">
        <v>371</v>
      </c>
      <c r="F145" s="335" t="s">
        <v>892</v>
      </c>
      <c r="G145" s="335" t="s">
        <v>893</v>
      </c>
      <c r="I145" s="338">
        <f>VLOOKUP(B145,KRX_시총1!$B$2:$H$2421,7,0)</f>
        <v>141967274720</v>
      </c>
    </row>
    <row r="146" spans="1:9">
      <c r="A146" s="335" t="s">
        <v>1177</v>
      </c>
      <c r="B146" s="335" t="s">
        <v>1178</v>
      </c>
      <c r="C146" s="335" t="s">
        <v>510</v>
      </c>
      <c r="D146" s="335" t="s">
        <v>371</v>
      </c>
      <c r="E146" s="335" t="s">
        <v>371</v>
      </c>
      <c r="F146" s="335" t="s">
        <v>511</v>
      </c>
      <c r="G146" s="335" t="s">
        <v>512</v>
      </c>
      <c r="I146" s="338">
        <f>VLOOKUP(B146,KRX_시총1!$B$2:$H$2421,7,0)</f>
        <v>139934187645</v>
      </c>
    </row>
    <row r="147" spans="1:9">
      <c r="A147" s="335" t="s">
        <v>1179</v>
      </c>
      <c r="B147" s="335" t="s">
        <v>1180</v>
      </c>
      <c r="C147" s="335" t="s">
        <v>514</v>
      </c>
      <c r="D147" s="335" t="s">
        <v>515</v>
      </c>
      <c r="E147" s="335" t="s">
        <v>371</v>
      </c>
      <c r="F147" s="335" t="s">
        <v>516</v>
      </c>
      <c r="G147" s="335" t="s">
        <v>517</v>
      </c>
      <c r="I147" s="338">
        <f>VLOOKUP(B147,KRX_시총1!$B$2:$H$2421,7,0)</f>
        <v>139765207500</v>
      </c>
    </row>
    <row r="148" spans="1:9">
      <c r="A148" s="335" t="s">
        <v>1181</v>
      </c>
      <c r="B148" s="335" t="s">
        <v>1182</v>
      </c>
      <c r="C148" s="335" t="s">
        <v>514</v>
      </c>
      <c r="D148" s="335" t="s">
        <v>1172</v>
      </c>
      <c r="E148" s="335" t="s">
        <v>371</v>
      </c>
      <c r="F148" s="335" t="s">
        <v>516</v>
      </c>
      <c r="G148" s="335" t="s">
        <v>517</v>
      </c>
      <c r="I148" s="338">
        <f>VLOOKUP(B148,KRX_시총1!$B$2:$H$2421,7,0)</f>
        <v>139585741900</v>
      </c>
    </row>
    <row r="149" spans="1:9">
      <c r="A149" s="335" t="s">
        <v>1183</v>
      </c>
      <c r="B149" s="335" t="s">
        <v>1184</v>
      </c>
      <c r="C149" s="335" t="s">
        <v>514</v>
      </c>
      <c r="D149" s="335" t="s">
        <v>928</v>
      </c>
      <c r="E149" s="335" t="s">
        <v>371</v>
      </c>
      <c r="F149" s="335" t="s">
        <v>892</v>
      </c>
      <c r="G149" s="335" t="s">
        <v>893</v>
      </c>
      <c r="I149" s="338">
        <f>VLOOKUP(B149,KRX_시총1!$B$2:$H$2421,7,0)</f>
        <v>138654016000</v>
      </c>
    </row>
    <row r="150" spans="1:9">
      <c r="A150" s="335" t="s">
        <v>1185</v>
      </c>
      <c r="B150" s="335" t="s">
        <v>1186</v>
      </c>
      <c r="C150" s="335" t="s">
        <v>514</v>
      </c>
      <c r="D150" s="335" t="s">
        <v>515</v>
      </c>
      <c r="E150" s="335" t="s">
        <v>371</v>
      </c>
      <c r="F150" s="335" t="s">
        <v>892</v>
      </c>
      <c r="G150" s="335" t="s">
        <v>893</v>
      </c>
      <c r="I150" s="338">
        <f>VLOOKUP(B150,KRX_시총1!$B$2:$H$2421,7,0)</f>
        <v>138090285900</v>
      </c>
    </row>
    <row r="151" spans="1:9">
      <c r="A151" s="335" t="s">
        <v>1187</v>
      </c>
      <c r="B151" s="335" t="s">
        <v>1188</v>
      </c>
      <c r="C151" s="335" t="s">
        <v>510</v>
      </c>
      <c r="D151" s="335" t="s">
        <v>371</v>
      </c>
      <c r="E151" s="335" t="s">
        <v>371</v>
      </c>
      <c r="F151" s="335" t="s">
        <v>516</v>
      </c>
      <c r="G151" s="335" t="s">
        <v>517</v>
      </c>
      <c r="I151" s="338">
        <f>VLOOKUP(B151,KRX_시총1!$B$2:$H$2421,7,0)</f>
        <v>137836449320</v>
      </c>
    </row>
    <row r="152" spans="1:9">
      <c r="A152" s="335" t="s">
        <v>1189</v>
      </c>
      <c r="B152" s="335" t="s">
        <v>1190</v>
      </c>
      <c r="C152" s="335" t="s">
        <v>514</v>
      </c>
      <c r="D152" s="335" t="s">
        <v>928</v>
      </c>
      <c r="E152" s="335" t="s">
        <v>371</v>
      </c>
      <c r="F152" s="335" t="s">
        <v>511</v>
      </c>
      <c r="G152" s="335" t="s">
        <v>512</v>
      </c>
      <c r="I152" s="338">
        <f>VLOOKUP(B152,KRX_시총1!$B$2:$H$2421,7,0)</f>
        <v>136667784960</v>
      </c>
    </row>
    <row r="153" spans="1:9">
      <c r="A153" s="335" t="s">
        <v>1191</v>
      </c>
      <c r="B153" s="335" t="s">
        <v>1192</v>
      </c>
      <c r="C153" s="335" t="s">
        <v>514</v>
      </c>
      <c r="D153" s="335" t="s">
        <v>925</v>
      </c>
      <c r="E153" s="335" t="s">
        <v>371</v>
      </c>
      <c r="F153" s="335" t="s">
        <v>511</v>
      </c>
      <c r="G153" s="335" t="s">
        <v>512</v>
      </c>
      <c r="I153" s="338">
        <f>VLOOKUP(B153,KRX_시총1!$B$2:$H$2421,7,0)</f>
        <v>135762972000</v>
      </c>
    </row>
    <row r="154" spans="1:9">
      <c r="A154" s="335" t="s">
        <v>1193</v>
      </c>
      <c r="B154" s="335" t="s">
        <v>1194</v>
      </c>
      <c r="C154" s="335" t="s">
        <v>514</v>
      </c>
      <c r="D154" s="335" t="s">
        <v>928</v>
      </c>
      <c r="E154" s="335" t="s">
        <v>371</v>
      </c>
      <c r="F154" s="335" t="s">
        <v>892</v>
      </c>
      <c r="G154" s="335" t="s">
        <v>893</v>
      </c>
      <c r="I154" s="338">
        <f>VLOOKUP(B154,KRX_시총1!$B$2:$H$2421,7,0)</f>
        <v>134825457920</v>
      </c>
    </row>
    <row r="155" spans="1:9">
      <c r="A155" s="335" t="s">
        <v>1195</v>
      </c>
      <c r="B155" s="335" t="s">
        <v>1196</v>
      </c>
      <c r="C155" s="335" t="s">
        <v>514</v>
      </c>
      <c r="D155" s="335" t="s">
        <v>515</v>
      </c>
      <c r="E155" s="335" t="s">
        <v>371</v>
      </c>
      <c r="F155" s="335" t="s">
        <v>516</v>
      </c>
      <c r="G155" s="335" t="s">
        <v>517</v>
      </c>
      <c r="I155" s="338">
        <f>VLOOKUP(B155,KRX_시총1!$B$2:$H$2421,7,0)</f>
        <v>134451816400</v>
      </c>
    </row>
    <row r="156" spans="1:9">
      <c r="A156" s="335" t="s">
        <v>1197</v>
      </c>
      <c r="B156" s="335" t="s">
        <v>1198</v>
      </c>
      <c r="C156" s="335" t="s">
        <v>514</v>
      </c>
      <c r="D156" s="335" t="s">
        <v>515</v>
      </c>
      <c r="E156" s="335" t="s">
        <v>371</v>
      </c>
      <c r="F156" s="335" t="s">
        <v>892</v>
      </c>
      <c r="G156" s="335" t="s">
        <v>893</v>
      </c>
      <c r="I156" s="338">
        <f>VLOOKUP(B156,KRX_시총1!$B$2:$H$2421,7,0)</f>
        <v>133867545500</v>
      </c>
    </row>
    <row r="157" spans="1:9">
      <c r="A157" s="335" t="s">
        <v>1199</v>
      </c>
      <c r="B157" s="335" t="s">
        <v>1200</v>
      </c>
      <c r="C157" s="335" t="s">
        <v>514</v>
      </c>
      <c r="D157" s="335" t="s">
        <v>925</v>
      </c>
      <c r="E157" s="335" t="s">
        <v>371</v>
      </c>
      <c r="F157" s="335" t="s">
        <v>892</v>
      </c>
      <c r="G157" s="335" t="s">
        <v>893</v>
      </c>
      <c r="I157" s="338">
        <f>VLOOKUP(B157,KRX_시총1!$B$2:$H$2421,7,0)</f>
        <v>133639530750</v>
      </c>
    </row>
    <row r="158" spans="1:9">
      <c r="A158" s="335" t="s">
        <v>1201</v>
      </c>
      <c r="B158" s="335" t="s">
        <v>1202</v>
      </c>
      <c r="C158" s="335" t="s">
        <v>514</v>
      </c>
      <c r="D158" s="335" t="s">
        <v>928</v>
      </c>
      <c r="E158" s="335" t="s">
        <v>371</v>
      </c>
      <c r="F158" s="335" t="s">
        <v>892</v>
      </c>
      <c r="G158" s="335" t="s">
        <v>893</v>
      </c>
      <c r="I158" s="338">
        <f>VLOOKUP(B158,KRX_시총1!$B$2:$H$2421,7,0)</f>
        <v>131695316610</v>
      </c>
    </row>
    <row r="159" spans="1:9">
      <c r="A159" s="335" t="s">
        <v>1203</v>
      </c>
      <c r="B159" s="335" t="s">
        <v>1204</v>
      </c>
      <c r="C159" s="335" t="s">
        <v>514</v>
      </c>
      <c r="D159" s="335" t="s">
        <v>928</v>
      </c>
      <c r="E159" s="335" t="s">
        <v>371</v>
      </c>
      <c r="F159" s="335" t="s">
        <v>516</v>
      </c>
      <c r="G159" s="335" t="s">
        <v>517</v>
      </c>
      <c r="I159" s="338">
        <f>VLOOKUP(B159,KRX_시총1!$B$2:$H$2421,7,0)</f>
        <v>129532985750</v>
      </c>
    </row>
    <row r="160" spans="1:9">
      <c r="A160" s="335" t="s">
        <v>1205</v>
      </c>
      <c r="B160" s="335" t="s">
        <v>1206</v>
      </c>
      <c r="C160" s="335" t="s">
        <v>514</v>
      </c>
      <c r="D160" s="335" t="s">
        <v>1005</v>
      </c>
      <c r="E160" s="335" t="s">
        <v>1006</v>
      </c>
      <c r="F160" s="335" t="s">
        <v>511</v>
      </c>
      <c r="G160" s="335" t="s">
        <v>512</v>
      </c>
      <c r="I160" s="338">
        <f>VLOOKUP(B160,KRX_시총1!$B$2:$H$2421,7,0)</f>
        <v>125701050000</v>
      </c>
    </row>
    <row r="161" spans="1:9">
      <c r="A161" s="335" t="s">
        <v>1207</v>
      </c>
      <c r="B161" s="335" t="s">
        <v>1208</v>
      </c>
      <c r="C161" s="335" t="s">
        <v>514</v>
      </c>
      <c r="D161" s="335" t="s">
        <v>928</v>
      </c>
      <c r="E161" s="335" t="s">
        <v>371</v>
      </c>
      <c r="F161" s="335" t="s">
        <v>511</v>
      </c>
      <c r="G161" s="335" t="s">
        <v>512</v>
      </c>
      <c r="I161" s="338">
        <f>VLOOKUP(B161,KRX_시총1!$B$2:$H$2421,7,0)</f>
        <v>124257552000</v>
      </c>
    </row>
    <row r="162" spans="1:9">
      <c r="A162" s="335" t="s">
        <v>1209</v>
      </c>
      <c r="B162" s="335" t="s">
        <v>1210</v>
      </c>
      <c r="C162" s="335" t="s">
        <v>510</v>
      </c>
      <c r="D162" s="335" t="s">
        <v>371</v>
      </c>
      <c r="E162" s="335" t="s">
        <v>371</v>
      </c>
      <c r="F162" s="335" t="s">
        <v>516</v>
      </c>
      <c r="G162" s="335" t="s">
        <v>517</v>
      </c>
      <c r="I162" s="338">
        <f>VLOOKUP(B162,KRX_시총1!$B$2:$H$2421,7,0)</f>
        <v>120215287950</v>
      </c>
    </row>
    <row r="163" spans="1:9">
      <c r="A163" s="335" t="s">
        <v>1211</v>
      </c>
      <c r="B163" s="335" t="s">
        <v>1212</v>
      </c>
      <c r="C163" s="335" t="s">
        <v>514</v>
      </c>
      <c r="D163" s="335" t="s">
        <v>928</v>
      </c>
      <c r="E163" s="335" t="s">
        <v>371</v>
      </c>
      <c r="F163" s="335" t="s">
        <v>511</v>
      </c>
      <c r="G163" s="335" t="s">
        <v>512</v>
      </c>
      <c r="I163" s="338">
        <f>VLOOKUP(B163,KRX_시총1!$B$2:$H$2421,7,0)</f>
        <v>117960729600</v>
      </c>
    </row>
    <row r="164" spans="1:9">
      <c r="A164" s="335" t="s">
        <v>1213</v>
      </c>
      <c r="B164" s="335" t="s">
        <v>1214</v>
      </c>
      <c r="C164" s="335" t="s">
        <v>514</v>
      </c>
      <c r="D164" s="335" t="s">
        <v>515</v>
      </c>
      <c r="E164" s="335" t="s">
        <v>371</v>
      </c>
      <c r="F164" s="335" t="s">
        <v>892</v>
      </c>
      <c r="G164" s="335" t="s">
        <v>893</v>
      </c>
      <c r="I164" s="338">
        <f>VLOOKUP(B164,KRX_시총1!$B$2:$H$2421,7,0)</f>
        <v>117312065920</v>
      </c>
    </row>
    <row r="165" spans="1:9">
      <c r="A165" s="335" t="s">
        <v>1215</v>
      </c>
      <c r="B165" s="335" t="s">
        <v>1216</v>
      </c>
      <c r="C165" s="335" t="s">
        <v>514</v>
      </c>
      <c r="D165" s="335" t="s">
        <v>925</v>
      </c>
      <c r="E165" s="335" t="s">
        <v>371</v>
      </c>
      <c r="F165" s="335" t="s">
        <v>516</v>
      </c>
      <c r="G165" s="335" t="s">
        <v>517</v>
      </c>
      <c r="I165" s="338">
        <f>VLOOKUP(B165,KRX_시총1!$B$2:$H$2421,7,0)</f>
        <v>117156240300</v>
      </c>
    </row>
    <row r="166" spans="1:9">
      <c r="A166" s="335" t="s">
        <v>1217</v>
      </c>
      <c r="B166" s="335" t="s">
        <v>1218</v>
      </c>
      <c r="C166" s="335" t="s">
        <v>514</v>
      </c>
      <c r="D166" s="335" t="s">
        <v>925</v>
      </c>
      <c r="E166" s="335" t="s">
        <v>371</v>
      </c>
      <c r="F166" s="335" t="s">
        <v>516</v>
      </c>
      <c r="G166" s="335" t="s">
        <v>517</v>
      </c>
      <c r="I166" s="338">
        <f>VLOOKUP(B166,KRX_시총1!$B$2:$H$2421,7,0)</f>
        <v>116537576220</v>
      </c>
    </row>
    <row r="167" spans="1:9">
      <c r="A167" s="335" t="s">
        <v>1219</v>
      </c>
      <c r="B167" s="335" t="s">
        <v>1220</v>
      </c>
      <c r="C167" s="335" t="s">
        <v>514</v>
      </c>
      <c r="D167" s="335" t="s">
        <v>515</v>
      </c>
      <c r="E167" s="335" t="s">
        <v>371</v>
      </c>
      <c r="F167" s="335" t="s">
        <v>511</v>
      </c>
      <c r="G167" s="335" t="s">
        <v>512</v>
      </c>
      <c r="I167" s="338">
        <f>VLOOKUP(B167,KRX_시총1!$B$2:$H$2421,7,0)</f>
        <v>112732739485</v>
      </c>
    </row>
    <row r="168" spans="1:9">
      <c r="A168" s="335" t="s">
        <v>1221</v>
      </c>
      <c r="B168" s="335" t="s">
        <v>1222</v>
      </c>
      <c r="C168" s="335" t="s">
        <v>514</v>
      </c>
      <c r="D168" s="335" t="s">
        <v>925</v>
      </c>
      <c r="E168" s="335" t="s">
        <v>371</v>
      </c>
      <c r="F168" s="335" t="s">
        <v>511</v>
      </c>
      <c r="G168" s="335" t="s">
        <v>512</v>
      </c>
      <c r="I168" s="338">
        <f>VLOOKUP(B168,KRX_시총1!$B$2:$H$2421,7,0)</f>
        <v>112466030880</v>
      </c>
    </row>
    <row r="169" spans="1:9">
      <c r="A169" s="335" t="s">
        <v>1223</v>
      </c>
      <c r="B169" s="335" t="s">
        <v>1224</v>
      </c>
      <c r="C169" s="335" t="s">
        <v>514</v>
      </c>
      <c r="D169" s="335" t="s">
        <v>515</v>
      </c>
      <c r="E169" s="335" t="s">
        <v>371</v>
      </c>
      <c r="F169" s="335" t="s">
        <v>892</v>
      </c>
      <c r="G169" s="335" t="s">
        <v>893</v>
      </c>
      <c r="I169" s="338">
        <f>VLOOKUP(B169,KRX_시총1!$B$2:$H$2421,7,0)</f>
        <v>111372610000</v>
      </c>
    </row>
    <row r="170" spans="1:9">
      <c r="A170" s="335" t="s">
        <v>1225</v>
      </c>
      <c r="B170" s="335" t="s">
        <v>1226</v>
      </c>
      <c r="C170" s="335" t="s">
        <v>514</v>
      </c>
      <c r="D170" s="335" t="s">
        <v>925</v>
      </c>
      <c r="E170" s="335" t="s">
        <v>371</v>
      </c>
      <c r="F170" s="335" t="s">
        <v>892</v>
      </c>
      <c r="G170" s="335" t="s">
        <v>893</v>
      </c>
      <c r="I170" s="338">
        <f>VLOOKUP(B170,KRX_시총1!$B$2:$H$2421,7,0)</f>
        <v>111371308200</v>
      </c>
    </row>
    <row r="171" spans="1:9">
      <c r="A171" s="335" t="s">
        <v>1227</v>
      </c>
      <c r="B171" s="335" t="s">
        <v>1228</v>
      </c>
      <c r="C171" s="335" t="s">
        <v>514</v>
      </c>
      <c r="D171" s="335" t="s">
        <v>925</v>
      </c>
      <c r="E171" s="335" t="s">
        <v>371</v>
      </c>
      <c r="F171" s="335" t="s">
        <v>892</v>
      </c>
      <c r="G171" s="335" t="s">
        <v>893</v>
      </c>
      <c r="I171" s="338">
        <f>VLOOKUP(B171,KRX_시총1!$B$2:$H$2421,7,0)</f>
        <v>108649904005</v>
      </c>
    </row>
    <row r="172" spans="1:9">
      <c r="A172" s="335" t="s">
        <v>1229</v>
      </c>
      <c r="B172" s="335" t="s">
        <v>1230</v>
      </c>
      <c r="C172" s="335" t="s">
        <v>510</v>
      </c>
      <c r="D172" s="335" t="s">
        <v>371</v>
      </c>
      <c r="E172" s="335" t="s">
        <v>371</v>
      </c>
      <c r="F172" s="335" t="s">
        <v>892</v>
      </c>
      <c r="G172" s="335" t="s">
        <v>893</v>
      </c>
      <c r="I172" s="338">
        <f>VLOOKUP(B172,KRX_시총1!$B$2:$H$2421,7,0)</f>
        <v>108236059140</v>
      </c>
    </row>
    <row r="173" spans="1:9">
      <c r="A173" s="335" t="s">
        <v>1231</v>
      </c>
      <c r="B173" s="335" t="s">
        <v>1232</v>
      </c>
      <c r="C173" s="335" t="s">
        <v>514</v>
      </c>
      <c r="D173" s="335" t="s">
        <v>1233</v>
      </c>
      <c r="E173" s="335" t="s">
        <v>371</v>
      </c>
      <c r="F173" s="335" t="s">
        <v>511</v>
      </c>
      <c r="G173" s="335" t="s">
        <v>512</v>
      </c>
      <c r="I173" s="338">
        <f>VLOOKUP(B173,KRX_시총1!$B$2:$H$2421,7,0)</f>
        <v>108106284000</v>
      </c>
    </row>
    <row r="174" spans="1:9">
      <c r="A174" s="335" t="s">
        <v>1234</v>
      </c>
      <c r="B174" s="335" t="s">
        <v>1235</v>
      </c>
      <c r="C174" s="335" t="s">
        <v>514</v>
      </c>
      <c r="D174" s="335" t="s">
        <v>515</v>
      </c>
      <c r="E174" s="335" t="s">
        <v>371</v>
      </c>
      <c r="F174" s="335" t="s">
        <v>516</v>
      </c>
      <c r="G174" s="335" t="s">
        <v>517</v>
      </c>
      <c r="I174" s="338">
        <f>VLOOKUP(B174,KRX_시총1!$B$2:$H$2421,7,0)</f>
        <v>107268852000</v>
      </c>
    </row>
    <row r="175" spans="1:9">
      <c r="A175" s="335" t="s">
        <v>1236</v>
      </c>
      <c r="B175" s="335" t="s">
        <v>1237</v>
      </c>
      <c r="C175" s="335" t="s">
        <v>514</v>
      </c>
      <c r="D175" s="335" t="s">
        <v>925</v>
      </c>
      <c r="E175" s="335" t="s">
        <v>371</v>
      </c>
      <c r="F175" s="335" t="s">
        <v>892</v>
      </c>
      <c r="G175" s="335" t="s">
        <v>893</v>
      </c>
      <c r="I175" s="338">
        <f>VLOOKUP(B175,KRX_시총1!$B$2:$H$2421,7,0)</f>
        <v>107032612390</v>
      </c>
    </row>
    <row r="176" spans="1:9">
      <c r="A176" s="335" t="s">
        <v>1238</v>
      </c>
      <c r="B176" s="335" t="s">
        <v>1239</v>
      </c>
      <c r="C176" s="335" t="s">
        <v>514</v>
      </c>
      <c r="D176" s="335" t="s">
        <v>515</v>
      </c>
      <c r="E176" s="335" t="s">
        <v>371</v>
      </c>
      <c r="F176" s="335" t="s">
        <v>892</v>
      </c>
      <c r="G176" s="335" t="s">
        <v>893</v>
      </c>
      <c r="I176" s="338">
        <f>VLOOKUP(B176,KRX_시총1!$B$2:$H$2421,7,0)</f>
        <v>105396173760</v>
      </c>
    </row>
    <row r="177" spans="1:9">
      <c r="A177" s="335" t="s">
        <v>1240</v>
      </c>
      <c r="B177" s="335" t="s">
        <v>1241</v>
      </c>
      <c r="C177" s="335" t="s">
        <v>514</v>
      </c>
      <c r="D177" s="335" t="s">
        <v>928</v>
      </c>
      <c r="E177" s="335" t="s">
        <v>371</v>
      </c>
      <c r="F177" s="335" t="s">
        <v>892</v>
      </c>
      <c r="G177" s="335" t="s">
        <v>893</v>
      </c>
      <c r="I177" s="338">
        <f>VLOOKUP(B177,KRX_시총1!$B$2:$H$2421,7,0)</f>
        <v>104402238900</v>
      </c>
    </row>
    <row r="178" spans="1:9">
      <c r="A178" s="335" t="s">
        <v>1242</v>
      </c>
      <c r="B178" s="335" t="s">
        <v>1243</v>
      </c>
      <c r="C178" s="335" t="s">
        <v>514</v>
      </c>
      <c r="D178" s="335" t="s">
        <v>928</v>
      </c>
      <c r="E178" s="335" t="s">
        <v>371</v>
      </c>
      <c r="F178" s="335" t="s">
        <v>516</v>
      </c>
      <c r="G178" s="335" t="s">
        <v>517</v>
      </c>
      <c r="I178" s="338">
        <f>VLOOKUP(B178,KRX_시총1!$B$2:$H$2421,7,0)</f>
        <v>102663112200</v>
      </c>
    </row>
    <row r="179" spans="1:9">
      <c r="A179" s="335" t="s">
        <v>1244</v>
      </c>
      <c r="B179" s="335" t="s">
        <v>1245</v>
      </c>
      <c r="C179" s="335" t="s">
        <v>514</v>
      </c>
      <c r="D179" s="335" t="s">
        <v>515</v>
      </c>
      <c r="E179" s="335" t="s">
        <v>371</v>
      </c>
      <c r="F179" s="335" t="s">
        <v>516</v>
      </c>
      <c r="G179" s="335" t="s">
        <v>517</v>
      </c>
      <c r="I179" s="338">
        <f>VLOOKUP(B179,KRX_시총1!$B$2:$H$2421,7,0)</f>
        <v>101895373440</v>
      </c>
    </row>
    <row r="180" spans="1:9">
      <c r="A180" s="335" t="s">
        <v>1246</v>
      </c>
      <c r="B180" s="335" t="s">
        <v>1247</v>
      </c>
      <c r="C180" s="335" t="s">
        <v>514</v>
      </c>
      <c r="D180" s="335" t="s">
        <v>515</v>
      </c>
      <c r="E180" s="335" t="s">
        <v>371</v>
      </c>
      <c r="F180" s="335" t="s">
        <v>516</v>
      </c>
      <c r="G180" s="335" t="s">
        <v>517</v>
      </c>
      <c r="I180" s="338">
        <f>VLOOKUP(B180,KRX_시총1!$B$2:$H$2421,7,0)</f>
        <v>97731852720</v>
      </c>
    </row>
    <row r="181" spans="1:9">
      <c r="A181" s="335" t="s">
        <v>1248</v>
      </c>
      <c r="B181" s="335" t="s">
        <v>1249</v>
      </c>
      <c r="C181" s="335" t="s">
        <v>514</v>
      </c>
      <c r="D181" s="335" t="s">
        <v>925</v>
      </c>
      <c r="E181" s="335" t="s">
        <v>371</v>
      </c>
      <c r="F181" s="335" t="s">
        <v>892</v>
      </c>
      <c r="G181" s="335" t="s">
        <v>893</v>
      </c>
      <c r="I181" s="338">
        <f>VLOOKUP(B181,KRX_시총1!$B$2:$H$2421,7,0)</f>
        <v>97565882700</v>
      </c>
    </row>
    <row r="182" spans="1:9">
      <c r="A182" s="335" t="s">
        <v>1250</v>
      </c>
      <c r="B182" s="335" t="s">
        <v>1251</v>
      </c>
      <c r="C182" s="335" t="s">
        <v>514</v>
      </c>
      <c r="D182" s="335" t="s">
        <v>928</v>
      </c>
      <c r="E182" s="335" t="s">
        <v>371</v>
      </c>
      <c r="F182" s="335" t="s">
        <v>511</v>
      </c>
      <c r="G182" s="335" t="s">
        <v>512</v>
      </c>
      <c r="I182" s="338">
        <f>VLOOKUP(B182,KRX_시총1!$B$2:$H$2421,7,0)</f>
        <v>96882187500</v>
      </c>
    </row>
    <row r="183" spans="1:9">
      <c r="A183" s="335" t="s">
        <v>1252</v>
      </c>
      <c r="B183" s="335" t="s">
        <v>1253</v>
      </c>
      <c r="C183" s="335" t="s">
        <v>514</v>
      </c>
      <c r="D183" s="335" t="s">
        <v>928</v>
      </c>
      <c r="E183" s="335" t="s">
        <v>371</v>
      </c>
      <c r="F183" s="335" t="s">
        <v>516</v>
      </c>
      <c r="G183" s="335" t="s">
        <v>517</v>
      </c>
      <c r="I183" s="338">
        <f>VLOOKUP(B183,KRX_시총1!$B$2:$H$2421,7,0)</f>
        <v>96074154000</v>
      </c>
    </row>
    <row r="184" spans="1:9">
      <c r="A184" s="335" t="s">
        <v>1254</v>
      </c>
      <c r="B184" s="335" t="s">
        <v>1255</v>
      </c>
      <c r="C184" s="335" t="s">
        <v>514</v>
      </c>
      <c r="D184" s="335" t="s">
        <v>1233</v>
      </c>
      <c r="E184" s="335" t="s">
        <v>371</v>
      </c>
      <c r="F184" s="335" t="s">
        <v>511</v>
      </c>
      <c r="G184" s="335" t="s">
        <v>512</v>
      </c>
      <c r="I184" s="338">
        <f>VLOOKUP(B184,KRX_시총1!$B$2:$H$2421,7,0)</f>
        <v>95595649380</v>
      </c>
    </row>
    <row r="185" spans="1:9">
      <c r="A185" s="335" t="s">
        <v>1256</v>
      </c>
      <c r="B185" s="335" t="s">
        <v>1257</v>
      </c>
      <c r="C185" s="335" t="s">
        <v>514</v>
      </c>
      <c r="D185" s="335" t="s">
        <v>928</v>
      </c>
      <c r="E185" s="335" t="s">
        <v>371</v>
      </c>
      <c r="F185" s="335" t="s">
        <v>892</v>
      </c>
      <c r="G185" s="335" t="s">
        <v>893</v>
      </c>
      <c r="I185" s="338">
        <f>VLOOKUP(B185,KRX_시총1!$B$2:$H$2421,7,0)</f>
        <v>94030413450</v>
      </c>
    </row>
    <row r="186" spans="1:9">
      <c r="A186" s="335" t="s">
        <v>1258</v>
      </c>
      <c r="B186" s="335" t="s">
        <v>1259</v>
      </c>
      <c r="C186" s="335" t="s">
        <v>514</v>
      </c>
      <c r="D186" s="335" t="s">
        <v>515</v>
      </c>
      <c r="E186" s="335" t="s">
        <v>371</v>
      </c>
      <c r="F186" s="335" t="s">
        <v>892</v>
      </c>
      <c r="G186" s="335" t="s">
        <v>893</v>
      </c>
      <c r="I186" s="338">
        <f>VLOOKUP(B186,KRX_시총1!$B$2:$H$2421,7,0)</f>
        <v>93615210360</v>
      </c>
    </row>
    <row r="187" spans="1:9">
      <c r="A187" s="335" t="s">
        <v>1260</v>
      </c>
      <c r="B187" s="335" t="s">
        <v>1261</v>
      </c>
      <c r="C187" s="335" t="s">
        <v>514</v>
      </c>
      <c r="D187" s="335" t="s">
        <v>1233</v>
      </c>
      <c r="E187" s="335" t="s">
        <v>371</v>
      </c>
      <c r="F187" s="335" t="s">
        <v>892</v>
      </c>
      <c r="G187" s="335" t="s">
        <v>893</v>
      </c>
      <c r="I187" s="338">
        <f>VLOOKUP(B187,KRX_시총1!$B$2:$H$2421,7,0)</f>
        <v>92007473400</v>
      </c>
    </row>
    <row r="188" spans="1:9">
      <c r="A188" s="335" t="s">
        <v>1262</v>
      </c>
      <c r="B188" s="335" t="s">
        <v>1263</v>
      </c>
      <c r="C188" s="335" t="s">
        <v>514</v>
      </c>
      <c r="D188" s="335" t="s">
        <v>925</v>
      </c>
      <c r="E188" s="335" t="s">
        <v>371</v>
      </c>
      <c r="F188" s="335" t="s">
        <v>516</v>
      </c>
      <c r="G188" s="335" t="s">
        <v>517</v>
      </c>
      <c r="I188" s="338">
        <f>VLOOKUP(B188,KRX_시총1!$B$2:$H$2421,7,0)</f>
        <v>91932429920</v>
      </c>
    </row>
    <row r="189" spans="1:9">
      <c r="A189" s="335" t="s">
        <v>1264</v>
      </c>
      <c r="B189" s="335" t="s">
        <v>1265</v>
      </c>
      <c r="C189" s="335" t="s">
        <v>514</v>
      </c>
      <c r="D189" s="335" t="s">
        <v>928</v>
      </c>
      <c r="E189" s="335" t="s">
        <v>371</v>
      </c>
      <c r="F189" s="335" t="s">
        <v>511</v>
      </c>
      <c r="G189" s="335" t="s">
        <v>512</v>
      </c>
      <c r="I189" s="338">
        <f>VLOOKUP(B189,KRX_시총1!$B$2:$H$2421,7,0)</f>
        <v>90331423210</v>
      </c>
    </row>
    <row r="190" spans="1:9">
      <c r="A190" s="335" t="s">
        <v>1266</v>
      </c>
      <c r="B190" s="335" t="s">
        <v>1267</v>
      </c>
      <c r="C190" s="335" t="s">
        <v>514</v>
      </c>
      <c r="D190" s="335" t="s">
        <v>515</v>
      </c>
      <c r="E190" s="335" t="s">
        <v>371</v>
      </c>
      <c r="F190" s="335" t="s">
        <v>516</v>
      </c>
      <c r="G190" s="335" t="s">
        <v>517</v>
      </c>
      <c r="I190" s="338">
        <f>VLOOKUP(B190,KRX_시총1!$B$2:$H$2421,7,0)</f>
        <v>90126092520</v>
      </c>
    </row>
    <row r="191" spans="1:9">
      <c r="A191" s="335" t="s">
        <v>1268</v>
      </c>
      <c r="B191" s="335" t="s">
        <v>1269</v>
      </c>
      <c r="C191" s="335" t="s">
        <v>510</v>
      </c>
      <c r="D191" s="335" t="s">
        <v>371</v>
      </c>
      <c r="E191" s="335" t="s">
        <v>371</v>
      </c>
      <c r="F191" s="335" t="s">
        <v>892</v>
      </c>
      <c r="G191" s="335" t="s">
        <v>893</v>
      </c>
      <c r="I191" s="338">
        <f>VLOOKUP(B191,KRX_시총1!$B$2:$H$2421,7,0)</f>
        <v>85939784100</v>
      </c>
    </row>
    <row r="192" spans="1:9">
      <c r="A192" s="335" t="s">
        <v>1270</v>
      </c>
      <c r="B192" s="335" t="s">
        <v>1271</v>
      </c>
      <c r="C192" s="335" t="s">
        <v>514</v>
      </c>
      <c r="D192" s="335" t="s">
        <v>925</v>
      </c>
      <c r="E192" s="335" t="s">
        <v>371</v>
      </c>
      <c r="F192" s="335" t="s">
        <v>516</v>
      </c>
      <c r="G192" s="335" t="s">
        <v>517</v>
      </c>
      <c r="I192" s="338">
        <f>VLOOKUP(B192,KRX_시총1!$B$2:$H$2421,7,0)</f>
        <v>84094897425</v>
      </c>
    </row>
    <row r="193" spans="1:9">
      <c r="A193" s="335" t="s">
        <v>1272</v>
      </c>
      <c r="B193" s="335" t="s">
        <v>1273</v>
      </c>
      <c r="C193" s="335" t="s">
        <v>514</v>
      </c>
      <c r="D193" s="335" t="s">
        <v>515</v>
      </c>
      <c r="E193" s="335" t="s">
        <v>371</v>
      </c>
      <c r="F193" s="335" t="s">
        <v>511</v>
      </c>
      <c r="G193" s="335" t="s">
        <v>512</v>
      </c>
      <c r="I193" s="338">
        <f>VLOOKUP(B193,KRX_시총1!$B$2:$H$2421,7,0)</f>
        <v>84076974000</v>
      </c>
    </row>
    <row r="194" spans="1:9">
      <c r="A194" s="335" t="s">
        <v>1274</v>
      </c>
      <c r="B194" s="335" t="s">
        <v>1275</v>
      </c>
      <c r="C194" s="335" t="s">
        <v>514</v>
      </c>
      <c r="D194" s="335" t="s">
        <v>928</v>
      </c>
      <c r="E194" s="335" t="s">
        <v>371</v>
      </c>
      <c r="F194" s="335" t="s">
        <v>892</v>
      </c>
      <c r="G194" s="335" t="s">
        <v>893</v>
      </c>
      <c r="I194" s="338">
        <f>VLOOKUP(B194,KRX_시총1!$B$2:$H$2421,7,0)</f>
        <v>81286242440</v>
      </c>
    </row>
    <row r="195" spans="1:9">
      <c r="A195" s="335" t="s">
        <v>1276</v>
      </c>
      <c r="B195" s="335" t="s">
        <v>1277</v>
      </c>
      <c r="C195" s="335" t="s">
        <v>514</v>
      </c>
      <c r="D195" s="335" t="s">
        <v>515</v>
      </c>
      <c r="E195" s="335" t="s">
        <v>371</v>
      </c>
      <c r="F195" s="335" t="s">
        <v>516</v>
      </c>
      <c r="G195" s="335" t="s">
        <v>517</v>
      </c>
      <c r="I195" s="338">
        <f>VLOOKUP(B195,KRX_시총1!$B$2:$H$2421,7,0)</f>
        <v>80671142220</v>
      </c>
    </row>
    <row r="196" spans="1:9">
      <c r="A196" s="335" t="s">
        <v>1278</v>
      </c>
      <c r="B196" s="335" t="s">
        <v>1279</v>
      </c>
      <c r="C196" s="335" t="s">
        <v>514</v>
      </c>
      <c r="D196" s="335" t="s">
        <v>928</v>
      </c>
      <c r="E196" s="335" t="s">
        <v>371</v>
      </c>
      <c r="F196" s="335" t="s">
        <v>516</v>
      </c>
      <c r="G196" s="335" t="s">
        <v>517</v>
      </c>
      <c r="I196" s="338">
        <f>VLOOKUP(B196,KRX_시총1!$B$2:$H$2421,7,0)</f>
        <v>79834537800</v>
      </c>
    </row>
    <row r="197" spans="1:9">
      <c r="A197" s="335" t="s">
        <v>1280</v>
      </c>
      <c r="B197" s="335" t="s">
        <v>1281</v>
      </c>
      <c r="C197" s="335" t="s">
        <v>510</v>
      </c>
      <c r="D197" s="335" t="s">
        <v>371</v>
      </c>
      <c r="E197" s="335" t="s">
        <v>371</v>
      </c>
      <c r="F197" s="335" t="s">
        <v>892</v>
      </c>
      <c r="G197" s="335" t="s">
        <v>893</v>
      </c>
      <c r="I197" s="338">
        <f>VLOOKUP(B197,KRX_시총1!$B$2:$H$2421,7,0)</f>
        <v>78700000000</v>
      </c>
    </row>
    <row r="198" spans="1:9">
      <c r="A198" s="335" t="s">
        <v>1282</v>
      </c>
      <c r="B198" s="335" t="s">
        <v>1283</v>
      </c>
      <c r="C198" s="335" t="s">
        <v>514</v>
      </c>
      <c r="D198" s="335" t="s">
        <v>928</v>
      </c>
      <c r="E198" s="335" t="s">
        <v>371</v>
      </c>
      <c r="F198" s="335" t="s">
        <v>511</v>
      </c>
      <c r="G198" s="335" t="s">
        <v>512</v>
      </c>
      <c r="I198" s="338">
        <f>VLOOKUP(B198,KRX_시총1!$B$2:$H$2421,7,0)</f>
        <v>78384659220</v>
      </c>
    </row>
    <row r="199" spans="1:9">
      <c r="A199" s="335" t="s">
        <v>1284</v>
      </c>
      <c r="B199" s="335" t="s">
        <v>1285</v>
      </c>
      <c r="C199" s="335" t="s">
        <v>510</v>
      </c>
      <c r="D199" s="335" t="s">
        <v>371</v>
      </c>
      <c r="E199" s="335" t="s">
        <v>371</v>
      </c>
      <c r="F199" s="335" t="s">
        <v>892</v>
      </c>
      <c r="G199" s="335" t="s">
        <v>893</v>
      </c>
      <c r="I199" s="338">
        <f>VLOOKUP(B199,KRX_시총1!$B$2:$H$2421,7,0)</f>
        <v>75900000000</v>
      </c>
    </row>
    <row r="200" spans="1:9">
      <c r="A200" s="335" t="s">
        <v>1286</v>
      </c>
      <c r="B200" s="335" t="s">
        <v>1287</v>
      </c>
      <c r="C200" s="335" t="s">
        <v>514</v>
      </c>
      <c r="D200" s="335" t="s">
        <v>515</v>
      </c>
      <c r="E200" s="335" t="s">
        <v>371</v>
      </c>
      <c r="F200" s="335" t="s">
        <v>511</v>
      </c>
      <c r="G200" s="335" t="s">
        <v>512</v>
      </c>
      <c r="I200" s="338">
        <f>VLOOKUP(B200,KRX_시총1!$B$2:$H$2421,7,0)</f>
        <v>75414102500</v>
      </c>
    </row>
    <row r="201" spans="1:9">
      <c r="A201" s="335" t="s">
        <v>1288</v>
      </c>
      <c r="B201" s="335" t="s">
        <v>1289</v>
      </c>
      <c r="C201" s="335" t="s">
        <v>514</v>
      </c>
      <c r="D201" s="335" t="s">
        <v>515</v>
      </c>
      <c r="E201" s="335" t="s">
        <v>371</v>
      </c>
      <c r="F201" s="335" t="s">
        <v>516</v>
      </c>
      <c r="G201" s="335" t="s">
        <v>517</v>
      </c>
      <c r="I201" s="338">
        <f>VLOOKUP(B201,KRX_시총1!$B$2:$H$2421,7,0)</f>
        <v>75374350100</v>
      </c>
    </row>
    <row r="202" spans="1:9">
      <c r="A202" s="335" t="s">
        <v>1290</v>
      </c>
      <c r="B202" s="335" t="s">
        <v>1291</v>
      </c>
      <c r="C202" s="335" t="s">
        <v>514</v>
      </c>
      <c r="D202" s="335" t="s">
        <v>1005</v>
      </c>
      <c r="E202" s="335" t="s">
        <v>1006</v>
      </c>
      <c r="F202" s="335" t="s">
        <v>516</v>
      </c>
      <c r="G202" s="335" t="s">
        <v>517</v>
      </c>
      <c r="I202" s="338">
        <f>VLOOKUP(B202,KRX_시총1!$B$2:$H$2421,7,0)</f>
        <v>75339668000</v>
      </c>
    </row>
    <row r="203" spans="1:9">
      <c r="A203" s="335" t="s">
        <v>1292</v>
      </c>
      <c r="B203" s="335" t="s">
        <v>1293</v>
      </c>
      <c r="C203" s="335" t="s">
        <v>514</v>
      </c>
      <c r="D203" s="335" t="s">
        <v>925</v>
      </c>
      <c r="E203" s="335" t="s">
        <v>371</v>
      </c>
      <c r="F203" s="335" t="s">
        <v>516</v>
      </c>
      <c r="G203" s="335" t="s">
        <v>517</v>
      </c>
      <c r="I203" s="338">
        <f>VLOOKUP(B203,KRX_시총1!$B$2:$H$2421,7,0)</f>
        <v>75140051000</v>
      </c>
    </row>
    <row r="204" spans="1:9">
      <c r="A204" s="335" t="s">
        <v>1294</v>
      </c>
      <c r="B204" s="335" t="s">
        <v>1295</v>
      </c>
      <c r="C204" s="335" t="s">
        <v>514</v>
      </c>
      <c r="D204" s="335" t="s">
        <v>925</v>
      </c>
      <c r="E204" s="335" t="s">
        <v>371</v>
      </c>
      <c r="F204" s="335" t="s">
        <v>511</v>
      </c>
      <c r="G204" s="335" t="s">
        <v>512</v>
      </c>
      <c r="I204" s="338">
        <f>VLOOKUP(B204,KRX_시총1!$B$2:$H$2421,7,0)</f>
        <v>74078726260</v>
      </c>
    </row>
    <row r="205" spans="1:9">
      <c r="A205" s="335" t="s">
        <v>1296</v>
      </c>
      <c r="B205" s="335" t="s">
        <v>1297</v>
      </c>
      <c r="C205" s="335" t="s">
        <v>514</v>
      </c>
      <c r="D205" s="335" t="s">
        <v>925</v>
      </c>
      <c r="E205" s="335" t="s">
        <v>371</v>
      </c>
      <c r="F205" s="335" t="s">
        <v>516</v>
      </c>
      <c r="G205" s="335" t="s">
        <v>517</v>
      </c>
      <c r="I205" s="338">
        <f>VLOOKUP(B205,KRX_시총1!$B$2:$H$2421,7,0)</f>
        <v>72956722370</v>
      </c>
    </row>
    <row r="206" spans="1:9">
      <c r="A206" s="335" t="s">
        <v>1298</v>
      </c>
      <c r="B206" s="335" t="s">
        <v>1299</v>
      </c>
      <c r="C206" s="335" t="s">
        <v>514</v>
      </c>
      <c r="D206" s="335" t="s">
        <v>515</v>
      </c>
      <c r="E206" s="335" t="s">
        <v>371</v>
      </c>
      <c r="F206" s="335" t="s">
        <v>516</v>
      </c>
      <c r="G206" s="335" t="s">
        <v>517</v>
      </c>
      <c r="I206" s="338">
        <f>VLOOKUP(B206,KRX_시총1!$B$2:$H$2421,7,0)</f>
        <v>71115781500</v>
      </c>
    </row>
    <row r="207" spans="1:9">
      <c r="A207" s="335" t="s">
        <v>1300</v>
      </c>
      <c r="B207" s="335" t="s">
        <v>1301</v>
      </c>
      <c r="C207" s="335" t="s">
        <v>514</v>
      </c>
      <c r="D207" s="335" t="s">
        <v>515</v>
      </c>
      <c r="E207" s="335" t="s">
        <v>371</v>
      </c>
      <c r="F207" s="335" t="s">
        <v>516</v>
      </c>
      <c r="G207" s="335" t="s">
        <v>517</v>
      </c>
      <c r="I207" s="338">
        <f>VLOOKUP(B207,KRX_시총1!$B$2:$H$2421,7,0)</f>
        <v>69866903160</v>
      </c>
    </row>
    <row r="208" spans="1:9">
      <c r="A208" s="335" t="s">
        <v>1302</v>
      </c>
      <c r="B208" s="335" t="s">
        <v>1303</v>
      </c>
      <c r="C208" s="335" t="s">
        <v>514</v>
      </c>
      <c r="D208" s="335" t="s">
        <v>515</v>
      </c>
      <c r="E208" s="335" t="s">
        <v>371</v>
      </c>
      <c r="F208" s="335" t="s">
        <v>516</v>
      </c>
      <c r="G208" s="335" t="s">
        <v>517</v>
      </c>
      <c r="I208" s="338">
        <f>VLOOKUP(B208,KRX_시총1!$B$2:$H$2421,7,0)</f>
        <v>68863207100</v>
      </c>
    </row>
    <row r="209" spans="1:9">
      <c r="A209" s="335" t="s">
        <v>1304</v>
      </c>
      <c r="B209" s="335" t="s">
        <v>1305</v>
      </c>
      <c r="C209" s="335" t="s">
        <v>514</v>
      </c>
      <c r="D209" s="335" t="s">
        <v>928</v>
      </c>
      <c r="E209" s="335" t="s">
        <v>371</v>
      </c>
      <c r="F209" s="335" t="s">
        <v>511</v>
      </c>
      <c r="G209" s="335" t="s">
        <v>512</v>
      </c>
      <c r="I209" s="338">
        <f>VLOOKUP(B209,KRX_시총1!$B$2:$H$2421,7,0)</f>
        <v>68727601800</v>
      </c>
    </row>
    <row r="210" spans="1:9">
      <c r="A210" s="335" t="s">
        <v>1306</v>
      </c>
      <c r="B210" s="335" t="s">
        <v>1307</v>
      </c>
      <c r="C210" s="335" t="s">
        <v>514</v>
      </c>
      <c r="D210" s="335" t="s">
        <v>925</v>
      </c>
      <c r="E210" s="335" t="s">
        <v>371</v>
      </c>
      <c r="F210" s="335" t="s">
        <v>516</v>
      </c>
      <c r="G210" s="335" t="s">
        <v>517</v>
      </c>
      <c r="I210" s="338">
        <f>VLOOKUP(B210,KRX_시총1!$B$2:$H$2421,7,0)</f>
        <v>67662410500</v>
      </c>
    </row>
    <row r="211" spans="1:9">
      <c r="A211" s="335" t="s">
        <v>1308</v>
      </c>
      <c r="B211" s="335" t="s">
        <v>1309</v>
      </c>
      <c r="C211" s="335" t="s">
        <v>514</v>
      </c>
      <c r="D211" s="335" t="s">
        <v>515</v>
      </c>
      <c r="E211" s="335" t="s">
        <v>371</v>
      </c>
      <c r="F211" s="335" t="s">
        <v>511</v>
      </c>
      <c r="G211" s="335" t="s">
        <v>512</v>
      </c>
      <c r="I211" s="338">
        <f>VLOOKUP(B211,KRX_시총1!$B$2:$H$2421,7,0)</f>
        <v>67115500000</v>
      </c>
    </row>
    <row r="212" spans="1:9">
      <c r="A212" s="335" t="s">
        <v>1310</v>
      </c>
      <c r="B212" s="335" t="s">
        <v>1311</v>
      </c>
      <c r="C212" s="335" t="s">
        <v>514</v>
      </c>
      <c r="D212" s="335" t="s">
        <v>1172</v>
      </c>
      <c r="E212" s="335" t="s">
        <v>371</v>
      </c>
      <c r="F212" s="335" t="s">
        <v>892</v>
      </c>
      <c r="G212" s="335" t="s">
        <v>893</v>
      </c>
      <c r="I212" s="338">
        <f>VLOOKUP(B212,KRX_시총1!$B$2:$H$2421,7,0)</f>
        <v>67042284320</v>
      </c>
    </row>
    <row r="213" spans="1:9">
      <c r="A213" s="335" t="s">
        <v>1312</v>
      </c>
      <c r="B213" s="335" t="s">
        <v>1313</v>
      </c>
      <c r="C213" s="335" t="s">
        <v>514</v>
      </c>
      <c r="D213" s="335" t="s">
        <v>925</v>
      </c>
      <c r="E213" s="335" t="s">
        <v>371</v>
      </c>
      <c r="F213" s="335" t="s">
        <v>511</v>
      </c>
      <c r="G213" s="335" t="s">
        <v>512</v>
      </c>
      <c r="I213" s="338">
        <f>VLOOKUP(B213,KRX_시총1!$B$2:$H$2421,7,0)</f>
        <v>65809706845</v>
      </c>
    </row>
    <row r="214" spans="1:9">
      <c r="A214" s="335" t="s">
        <v>1314</v>
      </c>
      <c r="B214" s="335" t="s">
        <v>1315</v>
      </c>
      <c r="C214" s="335" t="s">
        <v>514</v>
      </c>
      <c r="D214" s="335" t="s">
        <v>928</v>
      </c>
      <c r="E214" s="335" t="s">
        <v>371</v>
      </c>
      <c r="F214" s="335" t="s">
        <v>516</v>
      </c>
      <c r="G214" s="335" t="s">
        <v>517</v>
      </c>
      <c r="I214" s="338">
        <f>VLOOKUP(B214,KRX_시총1!$B$2:$H$2421,7,0)</f>
        <v>63045827760</v>
      </c>
    </row>
    <row r="215" spans="1:9">
      <c r="A215" s="335" t="s">
        <v>1316</v>
      </c>
      <c r="B215" s="335" t="s">
        <v>1317</v>
      </c>
      <c r="C215" s="335" t="s">
        <v>514</v>
      </c>
      <c r="D215" s="335" t="s">
        <v>515</v>
      </c>
      <c r="E215" s="335" t="s">
        <v>371</v>
      </c>
      <c r="F215" s="335" t="s">
        <v>892</v>
      </c>
      <c r="G215" s="335" t="s">
        <v>893</v>
      </c>
      <c r="I215" s="338">
        <f>VLOOKUP(B215,KRX_시총1!$B$2:$H$2421,7,0)</f>
        <v>62125000000</v>
      </c>
    </row>
    <row r="216" spans="1:9">
      <c r="A216" s="335" t="s">
        <v>1318</v>
      </c>
      <c r="B216" s="335" t="s">
        <v>1319</v>
      </c>
      <c r="C216" s="335" t="s">
        <v>514</v>
      </c>
      <c r="D216" s="335" t="s">
        <v>925</v>
      </c>
      <c r="E216" s="335" t="s">
        <v>371</v>
      </c>
      <c r="F216" s="335" t="s">
        <v>892</v>
      </c>
      <c r="G216" s="335" t="s">
        <v>893</v>
      </c>
      <c r="I216" s="338">
        <f>VLOOKUP(B216,KRX_시총1!$B$2:$H$2421,7,0)</f>
        <v>60524362800</v>
      </c>
    </row>
    <row r="217" spans="1:9">
      <c r="A217" s="335" t="s">
        <v>1320</v>
      </c>
      <c r="B217" s="335" t="s">
        <v>1321</v>
      </c>
      <c r="C217" s="335" t="s">
        <v>514</v>
      </c>
      <c r="D217" s="335" t="s">
        <v>925</v>
      </c>
      <c r="E217" s="335" t="s">
        <v>371</v>
      </c>
      <c r="F217" s="335" t="s">
        <v>516</v>
      </c>
      <c r="G217" s="335" t="s">
        <v>517</v>
      </c>
      <c r="I217" s="338">
        <f>VLOOKUP(B217,KRX_시총1!$B$2:$H$2421,7,0)</f>
        <v>60508237570</v>
      </c>
    </row>
    <row r="218" spans="1:9">
      <c r="A218" s="335" t="s">
        <v>1322</v>
      </c>
      <c r="B218" s="335" t="s">
        <v>1323</v>
      </c>
      <c r="C218" s="335" t="s">
        <v>514</v>
      </c>
      <c r="D218" s="335" t="s">
        <v>515</v>
      </c>
      <c r="E218" s="335" t="s">
        <v>371</v>
      </c>
      <c r="F218" s="335" t="s">
        <v>516</v>
      </c>
      <c r="G218" s="335" t="s">
        <v>517</v>
      </c>
      <c r="I218" s="338">
        <f>VLOOKUP(B218,KRX_시총1!$B$2:$H$2421,7,0)</f>
        <v>59958699200</v>
      </c>
    </row>
    <row r="219" spans="1:9">
      <c r="A219" s="335" t="s">
        <v>1324</v>
      </c>
      <c r="B219" s="335" t="s">
        <v>1325</v>
      </c>
      <c r="C219" s="335" t="s">
        <v>514</v>
      </c>
      <c r="D219" s="335" t="s">
        <v>928</v>
      </c>
      <c r="E219" s="335" t="s">
        <v>371</v>
      </c>
      <c r="F219" s="335" t="s">
        <v>892</v>
      </c>
      <c r="G219" s="335" t="s">
        <v>893</v>
      </c>
      <c r="I219" s="338">
        <f>VLOOKUP(B219,KRX_시총1!$B$2:$H$2421,7,0)</f>
        <v>58486126000</v>
      </c>
    </row>
    <row r="220" spans="1:9">
      <c r="A220" s="335" t="s">
        <v>1326</v>
      </c>
      <c r="B220" s="335" t="s">
        <v>1327</v>
      </c>
      <c r="C220" s="335" t="s">
        <v>514</v>
      </c>
      <c r="D220" s="335" t="s">
        <v>925</v>
      </c>
      <c r="E220" s="335" t="s">
        <v>371</v>
      </c>
      <c r="F220" s="335" t="s">
        <v>892</v>
      </c>
      <c r="G220" s="335" t="s">
        <v>893</v>
      </c>
      <c r="I220" s="338">
        <f>VLOOKUP(B220,KRX_시총1!$B$2:$H$2421,7,0)</f>
        <v>58348000000</v>
      </c>
    </row>
    <row r="221" spans="1:9">
      <c r="A221" s="335" t="s">
        <v>1328</v>
      </c>
      <c r="B221" s="335" t="s">
        <v>1329</v>
      </c>
      <c r="C221" s="335" t="s">
        <v>514</v>
      </c>
      <c r="D221" s="335" t="s">
        <v>925</v>
      </c>
      <c r="E221" s="335" t="s">
        <v>371</v>
      </c>
      <c r="F221" s="335" t="s">
        <v>516</v>
      </c>
      <c r="G221" s="335" t="s">
        <v>517</v>
      </c>
      <c r="I221" s="338">
        <f>VLOOKUP(B221,KRX_시총1!$B$2:$H$2421,7,0)</f>
        <v>57020957000</v>
      </c>
    </row>
    <row r="222" spans="1:9">
      <c r="A222" s="335" t="s">
        <v>1330</v>
      </c>
      <c r="B222" s="335" t="s">
        <v>1331</v>
      </c>
      <c r="C222" s="335" t="s">
        <v>510</v>
      </c>
      <c r="D222" s="335" t="s">
        <v>371</v>
      </c>
      <c r="E222" s="335" t="s">
        <v>371</v>
      </c>
      <c r="F222" s="335" t="s">
        <v>892</v>
      </c>
      <c r="G222" s="335" t="s">
        <v>893</v>
      </c>
      <c r="I222" s="338">
        <f>VLOOKUP(B222,KRX_시총1!$B$2:$H$2421,7,0)</f>
        <v>56100000000</v>
      </c>
    </row>
    <row r="223" spans="1:9">
      <c r="A223" s="335" t="s">
        <v>1332</v>
      </c>
      <c r="B223" s="335" t="s">
        <v>1333</v>
      </c>
      <c r="C223" s="335" t="s">
        <v>514</v>
      </c>
      <c r="D223" s="335" t="s">
        <v>1172</v>
      </c>
      <c r="E223" s="335" t="s">
        <v>371</v>
      </c>
      <c r="F223" s="335" t="s">
        <v>516</v>
      </c>
      <c r="G223" s="335" t="s">
        <v>517</v>
      </c>
      <c r="I223" s="338">
        <f>VLOOKUP(B223,KRX_시총1!$B$2:$H$2421,7,0)</f>
        <v>55735841640</v>
      </c>
    </row>
    <row r="224" spans="1:9">
      <c r="A224" s="335" t="s">
        <v>1334</v>
      </c>
      <c r="B224" s="335" t="s">
        <v>1335</v>
      </c>
      <c r="C224" s="335" t="s">
        <v>514</v>
      </c>
      <c r="D224" s="335" t="s">
        <v>925</v>
      </c>
      <c r="E224" s="335" t="s">
        <v>371</v>
      </c>
      <c r="F224" s="335" t="s">
        <v>516</v>
      </c>
      <c r="G224" s="335" t="s">
        <v>517</v>
      </c>
      <c r="I224" s="338">
        <f>VLOOKUP(B224,KRX_시총1!$B$2:$H$2421,7,0)</f>
        <v>54171544330</v>
      </c>
    </row>
    <row r="225" spans="1:9">
      <c r="A225" s="335" t="s">
        <v>1336</v>
      </c>
      <c r="B225" s="335" t="s">
        <v>1337</v>
      </c>
      <c r="C225" s="335" t="s">
        <v>514</v>
      </c>
      <c r="D225" s="335" t="s">
        <v>515</v>
      </c>
      <c r="E225" s="335" t="s">
        <v>371</v>
      </c>
      <c r="F225" s="335" t="s">
        <v>892</v>
      </c>
      <c r="G225" s="335" t="s">
        <v>893</v>
      </c>
      <c r="I225" s="338">
        <f>VLOOKUP(B225,KRX_시총1!$B$2:$H$2421,7,0)</f>
        <v>53939238795</v>
      </c>
    </row>
    <row r="226" spans="1:9">
      <c r="A226" s="335" t="s">
        <v>1338</v>
      </c>
      <c r="B226" s="335" t="s">
        <v>1339</v>
      </c>
      <c r="C226" s="335" t="s">
        <v>514</v>
      </c>
      <c r="D226" s="335" t="s">
        <v>1172</v>
      </c>
      <c r="E226" s="335" t="s">
        <v>371</v>
      </c>
      <c r="F226" s="335" t="s">
        <v>511</v>
      </c>
      <c r="G226" s="335" t="s">
        <v>512</v>
      </c>
      <c r="I226" s="338">
        <f>VLOOKUP(B226,KRX_시총1!$B$2:$H$2421,7,0)</f>
        <v>53740137840</v>
      </c>
    </row>
    <row r="227" spans="1:9">
      <c r="A227" s="335" t="s">
        <v>1340</v>
      </c>
      <c r="B227" s="335" t="s">
        <v>1341</v>
      </c>
      <c r="C227" s="335" t="s">
        <v>514</v>
      </c>
      <c r="D227" s="335" t="s">
        <v>925</v>
      </c>
      <c r="E227" s="335" t="s">
        <v>371</v>
      </c>
      <c r="F227" s="335" t="s">
        <v>511</v>
      </c>
      <c r="G227" s="335" t="s">
        <v>512</v>
      </c>
      <c r="I227" s="338">
        <f>VLOOKUP(B227,KRX_시총1!$B$2:$H$2421,7,0)</f>
        <v>51618188390</v>
      </c>
    </row>
    <row r="228" spans="1:9">
      <c r="A228" s="335" t="s">
        <v>1342</v>
      </c>
      <c r="B228" s="335" t="s">
        <v>1343</v>
      </c>
      <c r="C228" s="335" t="s">
        <v>514</v>
      </c>
      <c r="D228" s="335" t="s">
        <v>925</v>
      </c>
      <c r="E228" s="335" t="s">
        <v>371</v>
      </c>
      <c r="F228" s="335" t="s">
        <v>516</v>
      </c>
      <c r="G228" s="335" t="s">
        <v>517</v>
      </c>
      <c r="I228" s="338">
        <f>VLOOKUP(B228,KRX_시총1!$B$2:$H$2421,7,0)</f>
        <v>50602138760</v>
      </c>
    </row>
    <row r="229" spans="1:9">
      <c r="A229" s="335" t="s">
        <v>1344</v>
      </c>
      <c r="B229" s="335" t="s">
        <v>1345</v>
      </c>
      <c r="C229" s="335" t="s">
        <v>514</v>
      </c>
      <c r="D229" s="335" t="s">
        <v>925</v>
      </c>
      <c r="E229" s="335" t="s">
        <v>371</v>
      </c>
      <c r="F229" s="335" t="s">
        <v>516</v>
      </c>
      <c r="G229" s="335" t="s">
        <v>517</v>
      </c>
      <c r="I229" s="338">
        <f>VLOOKUP(B229,KRX_시총1!$B$2:$H$2421,7,0)</f>
        <v>49710340680</v>
      </c>
    </row>
    <row r="230" spans="1:9">
      <c r="A230" s="335" t="s">
        <v>1346</v>
      </c>
      <c r="B230" s="335" t="s">
        <v>1347</v>
      </c>
      <c r="C230" s="335" t="s">
        <v>514</v>
      </c>
      <c r="D230" s="335" t="s">
        <v>928</v>
      </c>
      <c r="E230" s="335" t="s">
        <v>371</v>
      </c>
      <c r="F230" s="335" t="s">
        <v>516</v>
      </c>
      <c r="G230" s="335" t="s">
        <v>517</v>
      </c>
      <c r="I230" s="338">
        <f>VLOOKUP(B230,KRX_시총1!$B$2:$H$2421,7,0)</f>
        <v>47711498640</v>
      </c>
    </row>
    <row r="231" spans="1:9">
      <c r="A231" s="335" t="s">
        <v>1348</v>
      </c>
      <c r="B231" s="335" t="s">
        <v>1349</v>
      </c>
      <c r="C231" s="335" t="s">
        <v>514</v>
      </c>
      <c r="D231" s="335" t="s">
        <v>925</v>
      </c>
      <c r="E231" s="335" t="s">
        <v>371</v>
      </c>
      <c r="F231" s="335" t="s">
        <v>516</v>
      </c>
      <c r="G231" s="335" t="s">
        <v>517</v>
      </c>
      <c r="I231" s="338">
        <f>VLOOKUP(B231,KRX_시총1!$B$2:$H$2421,7,0)</f>
        <v>46680133300</v>
      </c>
    </row>
    <row r="232" spans="1:9">
      <c r="A232" s="335" t="s">
        <v>1350</v>
      </c>
      <c r="B232" s="335" t="s">
        <v>1351</v>
      </c>
      <c r="C232" s="335" t="s">
        <v>514</v>
      </c>
      <c r="D232" s="335" t="s">
        <v>515</v>
      </c>
      <c r="E232" s="335" t="s">
        <v>371</v>
      </c>
      <c r="F232" s="335" t="s">
        <v>892</v>
      </c>
      <c r="G232" s="335" t="s">
        <v>893</v>
      </c>
      <c r="I232" s="338">
        <f>VLOOKUP(B232,KRX_시총1!$B$2:$H$2421,7,0)</f>
        <v>46301238720</v>
      </c>
    </row>
    <row r="233" spans="1:9">
      <c r="A233" s="335" t="s">
        <v>1352</v>
      </c>
      <c r="B233" s="335" t="s">
        <v>1353</v>
      </c>
      <c r="C233" s="335" t="s">
        <v>514</v>
      </c>
      <c r="D233" s="335" t="s">
        <v>515</v>
      </c>
      <c r="E233" s="335" t="s">
        <v>371</v>
      </c>
      <c r="F233" s="335" t="s">
        <v>516</v>
      </c>
      <c r="G233" s="335" t="s">
        <v>517</v>
      </c>
      <c r="I233" s="338">
        <f>VLOOKUP(B233,KRX_시총1!$B$2:$H$2421,7,0)</f>
        <v>45485270700</v>
      </c>
    </row>
    <row r="234" spans="1:9">
      <c r="A234" s="335" t="s">
        <v>1354</v>
      </c>
      <c r="B234" s="335" t="s">
        <v>1355</v>
      </c>
      <c r="C234" s="335" t="s">
        <v>510</v>
      </c>
      <c r="D234" s="335" t="s">
        <v>371</v>
      </c>
      <c r="E234" s="335" t="s">
        <v>371</v>
      </c>
      <c r="F234" s="335" t="s">
        <v>516</v>
      </c>
      <c r="G234" s="335" t="s">
        <v>517</v>
      </c>
      <c r="I234" s="338">
        <f>VLOOKUP(B234,KRX_시총1!$B$2:$H$2421,7,0)</f>
        <v>45238953600</v>
      </c>
    </row>
    <row r="235" spans="1:9">
      <c r="A235" s="335" t="s">
        <v>1356</v>
      </c>
      <c r="B235" s="335" t="s">
        <v>1357</v>
      </c>
      <c r="C235" s="335" t="s">
        <v>514</v>
      </c>
      <c r="D235" s="335" t="s">
        <v>1005</v>
      </c>
      <c r="E235" s="335" t="s">
        <v>1006</v>
      </c>
      <c r="F235" s="335" t="s">
        <v>892</v>
      </c>
      <c r="G235" s="335" t="s">
        <v>893</v>
      </c>
      <c r="I235" s="338">
        <f>VLOOKUP(B235,KRX_시총1!$B$2:$H$2421,7,0)</f>
        <v>43819987655</v>
      </c>
    </row>
    <row r="236" spans="1:9">
      <c r="A236" s="335" t="s">
        <v>1358</v>
      </c>
      <c r="B236" s="335" t="s">
        <v>1359</v>
      </c>
      <c r="C236" s="335" t="s">
        <v>514</v>
      </c>
      <c r="D236" s="335" t="s">
        <v>925</v>
      </c>
      <c r="E236" s="335" t="s">
        <v>371</v>
      </c>
      <c r="F236" s="335" t="s">
        <v>516</v>
      </c>
      <c r="G236" s="335" t="s">
        <v>517</v>
      </c>
      <c r="I236" s="338">
        <f>VLOOKUP(B236,KRX_시총1!$B$2:$H$2421,7,0)</f>
        <v>42990556160</v>
      </c>
    </row>
    <row r="237" spans="1:9">
      <c r="A237" s="335" t="s">
        <v>1360</v>
      </c>
      <c r="B237" s="335" t="s">
        <v>1361</v>
      </c>
      <c r="C237" s="335" t="s">
        <v>514</v>
      </c>
      <c r="D237" s="335" t="s">
        <v>928</v>
      </c>
      <c r="E237" s="335" t="s">
        <v>371</v>
      </c>
      <c r="F237" s="335" t="s">
        <v>516</v>
      </c>
      <c r="G237" s="335" t="s">
        <v>517</v>
      </c>
      <c r="I237" s="338">
        <f>VLOOKUP(B237,KRX_시총1!$B$2:$H$2421,7,0)</f>
        <v>42707994400</v>
      </c>
    </row>
    <row r="238" spans="1:9">
      <c r="A238" s="335" t="s">
        <v>1362</v>
      </c>
      <c r="B238" s="335" t="s">
        <v>1363</v>
      </c>
      <c r="C238" s="335" t="s">
        <v>514</v>
      </c>
      <c r="D238" s="335" t="s">
        <v>928</v>
      </c>
      <c r="E238" s="335" t="s">
        <v>371</v>
      </c>
      <c r="F238" s="335" t="s">
        <v>892</v>
      </c>
      <c r="G238" s="335" t="s">
        <v>893</v>
      </c>
      <c r="I238" s="338">
        <f>VLOOKUP(B238,KRX_시총1!$B$2:$H$2421,7,0)</f>
        <v>42371297800</v>
      </c>
    </row>
    <row r="239" spans="1:9">
      <c r="A239" s="335" t="s">
        <v>1364</v>
      </c>
      <c r="B239" s="335" t="s">
        <v>1365</v>
      </c>
      <c r="C239" s="335" t="s">
        <v>510</v>
      </c>
      <c r="D239" s="335" t="s">
        <v>371</v>
      </c>
      <c r="E239" s="335" t="s">
        <v>371</v>
      </c>
      <c r="F239" s="335" t="s">
        <v>516</v>
      </c>
      <c r="G239" s="335" t="s">
        <v>517</v>
      </c>
      <c r="I239" s="338">
        <f>VLOOKUP(B239,KRX_시총1!$B$2:$H$2421,7,0)</f>
        <v>41896742550</v>
      </c>
    </row>
    <row r="240" spans="1:9">
      <c r="A240" s="335" t="s">
        <v>1366</v>
      </c>
      <c r="B240" s="335" t="s">
        <v>1367</v>
      </c>
      <c r="C240" s="335" t="s">
        <v>514</v>
      </c>
      <c r="D240" s="335" t="s">
        <v>515</v>
      </c>
      <c r="E240" s="335" t="s">
        <v>371</v>
      </c>
      <c r="F240" s="335" t="s">
        <v>516</v>
      </c>
      <c r="G240" s="335" t="s">
        <v>517</v>
      </c>
      <c r="I240" s="338">
        <f>VLOOKUP(B240,KRX_시총1!$B$2:$H$2421,7,0)</f>
        <v>39238880700</v>
      </c>
    </row>
    <row r="241" spans="1:9">
      <c r="A241" s="335" t="s">
        <v>1368</v>
      </c>
      <c r="B241" s="335" t="s">
        <v>1369</v>
      </c>
      <c r="C241" s="335" t="s">
        <v>514</v>
      </c>
      <c r="D241" s="335" t="s">
        <v>515</v>
      </c>
      <c r="E241" s="335" t="s">
        <v>371</v>
      </c>
      <c r="F241" s="335" t="s">
        <v>892</v>
      </c>
      <c r="G241" s="335" t="s">
        <v>893</v>
      </c>
      <c r="I241" s="338">
        <f>VLOOKUP(B241,KRX_시총1!$B$2:$H$2421,7,0)</f>
        <v>37343145600</v>
      </c>
    </row>
    <row r="242" spans="1:9">
      <c r="A242" s="335" t="s">
        <v>1370</v>
      </c>
      <c r="B242" s="335" t="s">
        <v>1371</v>
      </c>
      <c r="C242" s="335" t="s">
        <v>514</v>
      </c>
      <c r="D242" s="335" t="s">
        <v>928</v>
      </c>
      <c r="E242" s="335" t="s">
        <v>371</v>
      </c>
      <c r="F242" s="335" t="s">
        <v>892</v>
      </c>
      <c r="G242" s="335" t="s">
        <v>893</v>
      </c>
      <c r="I242" s="338">
        <f>VLOOKUP(B242,KRX_시총1!$B$2:$H$2421,7,0)</f>
        <v>36086284650</v>
      </c>
    </row>
    <row r="243" spans="1:9">
      <c r="A243" s="335" t="s">
        <v>1372</v>
      </c>
      <c r="B243" s="335" t="s">
        <v>1373</v>
      </c>
      <c r="C243" s="335" t="s">
        <v>510</v>
      </c>
      <c r="D243" s="335" t="s">
        <v>371</v>
      </c>
      <c r="E243" s="335" t="s">
        <v>371</v>
      </c>
      <c r="F243" s="335" t="s">
        <v>516</v>
      </c>
      <c r="G243" s="335" t="s">
        <v>517</v>
      </c>
      <c r="I243" s="338">
        <f>VLOOKUP(B243,KRX_시총1!$B$2:$H$2421,7,0)</f>
        <v>32521349410</v>
      </c>
    </row>
    <row r="244" spans="1:9">
      <c r="A244" s="335" t="s">
        <v>1374</v>
      </c>
      <c r="B244" s="335" t="s">
        <v>1375</v>
      </c>
      <c r="C244" s="335" t="s">
        <v>514</v>
      </c>
      <c r="D244" s="335" t="s">
        <v>925</v>
      </c>
      <c r="E244" s="335" t="s">
        <v>371</v>
      </c>
      <c r="F244" s="335" t="s">
        <v>516</v>
      </c>
      <c r="G244" s="335" t="s">
        <v>517</v>
      </c>
      <c r="I244" s="338">
        <f>VLOOKUP(B244,KRX_시총1!$B$2:$H$2421,7,0)</f>
        <v>31927905020</v>
      </c>
    </row>
    <row r="245" spans="1:9">
      <c r="A245" s="335" t="s">
        <v>1376</v>
      </c>
      <c r="B245" s="335" t="s">
        <v>1377</v>
      </c>
      <c r="C245" s="335" t="s">
        <v>514</v>
      </c>
      <c r="D245" s="335" t="s">
        <v>928</v>
      </c>
      <c r="E245" s="335" t="s">
        <v>371</v>
      </c>
      <c r="F245" s="335" t="s">
        <v>511</v>
      </c>
      <c r="G245" s="335" t="s">
        <v>512</v>
      </c>
      <c r="I245" s="338">
        <f>VLOOKUP(B245,KRX_시총1!$B$2:$H$2421,7,0)</f>
        <v>29752272000</v>
      </c>
    </row>
    <row r="246" spans="1:9">
      <c r="A246" s="335" t="s">
        <v>1378</v>
      </c>
      <c r="B246" s="335" t="s">
        <v>1379</v>
      </c>
      <c r="C246" s="335" t="s">
        <v>514</v>
      </c>
      <c r="D246" s="335" t="s">
        <v>925</v>
      </c>
      <c r="E246" s="335" t="s">
        <v>371</v>
      </c>
      <c r="F246" s="335" t="s">
        <v>511</v>
      </c>
      <c r="G246" s="335" t="s">
        <v>512</v>
      </c>
      <c r="I246" s="338">
        <f>VLOOKUP(B246,KRX_시총1!$B$2:$H$2421,7,0)</f>
        <v>28937134464</v>
      </c>
    </row>
    <row r="247" spans="1:9">
      <c r="A247" s="335" t="s">
        <v>1380</v>
      </c>
      <c r="B247" s="335" t="s">
        <v>1381</v>
      </c>
      <c r="C247" s="335" t="s">
        <v>510</v>
      </c>
      <c r="D247" s="335" t="s">
        <v>371</v>
      </c>
      <c r="E247" s="335" t="s">
        <v>371</v>
      </c>
      <c r="F247" s="335" t="s">
        <v>892</v>
      </c>
      <c r="G247" s="335" t="s">
        <v>893</v>
      </c>
      <c r="I247" s="338">
        <f>VLOOKUP(B247,KRX_시총1!$B$2:$H$2421,7,0)</f>
        <v>21035221740</v>
      </c>
    </row>
    <row r="248" spans="1:9">
      <c r="A248" s="335" t="s">
        <v>1382</v>
      </c>
      <c r="B248" s="335" t="s">
        <v>1383</v>
      </c>
      <c r="C248" s="335" t="s">
        <v>514</v>
      </c>
      <c r="D248" s="335" t="s">
        <v>1233</v>
      </c>
      <c r="E248" s="335" t="s">
        <v>371</v>
      </c>
      <c r="F248" s="335" t="s">
        <v>892</v>
      </c>
      <c r="G248" s="335" t="s">
        <v>893</v>
      </c>
      <c r="I248" s="338">
        <f>VLOOKUP(B248,KRX_시총1!$B$2:$H$2421,7,0)</f>
        <v>18642222930</v>
      </c>
    </row>
    <row r="249" spans="1:9">
      <c r="A249" s="335" t="s">
        <v>1384</v>
      </c>
      <c r="B249" s="335" t="s">
        <v>1385</v>
      </c>
      <c r="C249" s="335" t="s">
        <v>514</v>
      </c>
      <c r="D249" s="335" t="s">
        <v>928</v>
      </c>
      <c r="E249" s="335" t="s">
        <v>371</v>
      </c>
      <c r="F249" s="335" t="s">
        <v>511</v>
      </c>
      <c r="G249" s="335" t="s">
        <v>512</v>
      </c>
      <c r="I249" s="338">
        <f>VLOOKUP(B249,KRX_시총1!$B$2:$H$2421,7,0)</f>
        <v>17255538000</v>
      </c>
    </row>
    <row r="250" spans="1:9">
      <c r="A250" s="335" t="s">
        <v>1386</v>
      </c>
      <c r="B250" s="335" t="s">
        <v>1387</v>
      </c>
      <c r="C250" s="335" t="s">
        <v>514</v>
      </c>
      <c r="D250" s="335" t="s">
        <v>928</v>
      </c>
      <c r="E250" s="335" t="s">
        <v>371</v>
      </c>
      <c r="F250" s="335" t="s">
        <v>516</v>
      </c>
      <c r="G250" s="335" t="s">
        <v>517</v>
      </c>
      <c r="I250" s="338">
        <f>VLOOKUP(B250,KRX_시총1!$B$2:$H$2421,7,0)</f>
        <v>12541620560</v>
      </c>
    </row>
    <row r="251" spans="1:9">
      <c r="A251" s="335" t="s">
        <v>1388</v>
      </c>
      <c r="B251" s="335" t="s">
        <v>1389</v>
      </c>
      <c r="C251" s="335" t="s">
        <v>514</v>
      </c>
      <c r="D251" s="335" t="s">
        <v>925</v>
      </c>
      <c r="E251" s="335" t="s">
        <v>371</v>
      </c>
      <c r="F251" s="335" t="s">
        <v>892</v>
      </c>
      <c r="G251" s="335" t="s">
        <v>893</v>
      </c>
      <c r="I251" s="338">
        <f>VLOOKUP(B251,KRX_시총1!$B$2:$H$2421,7,0)</f>
        <v>12101760000</v>
      </c>
    </row>
    <row r="252" spans="1:9">
      <c r="A252" s="335" t="s">
        <v>1390</v>
      </c>
      <c r="B252" s="335" t="s">
        <v>1391</v>
      </c>
      <c r="C252" s="335" t="s">
        <v>514</v>
      </c>
      <c r="D252" s="335" t="s">
        <v>925</v>
      </c>
      <c r="E252" s="335" t="s">
        <v>371</v>
      </c>
      <c r="F252" s="335" t="s">
        <v>516</v>
      </c>
      <c r="G252" s="335" t="s">
        <v>517</v>
      </c>
      <c r="I252" s="338">
        <f>VLOOKUP(B252,KRX_시총1!$B$2:$H$2421,7,0)</f>
        <v>7101198800</v>
      </c>
    </row>
  </sheetData>
  <autoFilter ref="A1:I1">
    <sortState ref="A2:I366">
      <sortCondition descending="1" ref="I1"/>
    </sortState>
  </autoFilter>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21"/>
  <sheetViews>
    <sheetView showGridLines="0" workbookViewId="0">
      <selection activeCell="E28" sqref="E28"/>
    </sheetView>
  </sheetViews>
  <sheetFormatPr defaultRowHeight="15"/>
  <cols>
    <col min="1" max="1" width="16.7109375" style="333" customWidth="1"/>
    <col min="2" max="2" width="26" style="333" customWidth="1"/>
    <col min="3" max="3" width="16.7109375" style="333" customWidth="1"/>
    <col min="4" max="4" width="18.42578125" style="333" customWidth="1"/>
    <col min="5" max="7" width="16.7109375" style="333" customWidth="1"/>
    <col min="8" max="8" width="25.140625" style="333" customWidth="1"/>
    <col min="9" max="16384" width="9.140625" style="333"/>
  </cols>
  <sheetData>
    <row r="1" spans="1:8" ht="20.100000000000001" customHeight="1">
      <c r="A1" s="219" t="s">
        <v>502</v>
      </c>
      <c r="B1" s="219" t="s">
        <v>503</v>
      </c>
      <c r="C1" s="219" t="s">
        <v>504</v>
      </c>
      <c r="D1" s="219" t="s">
        <v>507</v>
      </c>
      <c r="E1" s="219" t="s">
        <v>1392</v>
      </c>
      <c r="F1" s="219" t="s">
        <v>1393</v>
      </c>
      <c r="G1" s="219" t="s">
        <v>1394</v>
      </c>
      <c r="H1" s="219" t="s">
        <v>508</v>
      </c>
    </row>
    <row r="2" spans="1:8">
      <c r="A2" s="335" t="s">
        <v>1395</v>
      </c>
      <c r="B2" s="335" t="s">
        <v>1396</v>
      </c>
      <c r="C2" s="335" t="s">
        <v>514</v>
      </c>
      <c r="D2" s="335" t="s">
        <v>1397</v>
      </c>
      <c r="E2" s="340">
        <v>2515</v>
      </c>
      <c r="F2" s="340">
        <v>120</v>
      </c>
      <c r="G2" s="341">
        <v>5.01</v>
      </c>
      <c r="H2" s="340">
        <v>113707915925</v>
      </c>
    </row>
    <row r="3" spans="1:8">
      <c r="A3" s="335" t="s">
        <v>1398</v>
      </c>
      <c r="B3" s="335" t="s">
        <v>1399</v>
      </c>
      <c r="C3" s="335" t="s">
        <v>514</v>
      </c>
      <c r="D3" s="335" t="s">
        <v>1400</v>
      </c>
      <c r="E3" s="340">
        <v>9800</v>
      </c>
      <c r="F3" s="340">
        <v>100</v>
      </c>
      <c r="G3" s="341">
        <v>1.03</v>
      </c>
      <c r="H3" s="340">
        <v>199863365800</v>
      </c>
    </row>
    <row r="4" spans="1:8">
      <c r="A4" s="335" t="s">
        <v>991</v>
      </c>
      <c r="B4" s="335" t="s">
        <v>992</v>
      </c>
      <c r="C4" s="335" t="s">
        <v>514</v>
      </c>
      <c r="D4" s="335" t="s">
        <v>1401</v>
      </c>
      <c r="E4" s="340">
        <v>28800</v>
      </c>
      <c r="F4" s="340">
        <v>150</v>
      </c>
      <c r="G4" s="341">
        <v>0.52</v>
      </c>
      <c r="H4" s="340">
        <v>417030537600</v>
      </c>
    </row>
    <row r="5" spans="1:8">
      <c r="A5" s="335" t="s">
        <v>1402</v>
      </c>
      <c r="B5" s="335" t="s">
        <v>1403</v>
      </c>
      <c r="C5" s="335" t="s">
        <v>514</v>
      </c>
      <c r="D5" s="335" t="s">
        <v>1404</v>
      </c>
      <c r="E5" s="340">
        <v>15350</v>
      </c>
      <c r="F5" s="340">
        <v>-350</v>
      </c>
      <c r="G5" s="341">
        <v>-2.23</v>
      </c>
      <c r="H5" s="340">
        <v>231206366400</v>
      </c>
    </row>
    <row r="6" spans="1:8">
      <c r="A6" s="335" t="s">
        <v>1405</v>
      </c>
      <c r="B6" s="335" t="s">
        <v>1406</v>
      </c>
      <c r="C6" s="335" t="s">
        <v>514</v>
      </c>
      <c r="D6" s="335" t="s">
        <v>1407</v>
      </c>
      <c r="E6" s="340">
        <v>141000</v>
      </c>
      <c r="F6" s="340">
        <v>-1300</v>
      </c>
      <c r="G6" s="341">
        <v>-0.91</v>
      </c>
      <c r="H6" s="340">
        <v>3092010714000</v>
      </c>
    </row>
    <row r="7" spans="1:8">
      <c r="A7" s="335" t="s">
        <v>1408</v>
      </c>
      <c r="B7" s="335" t="s">
        <v>1409</v>
      </c>
      <c r="C7" s="335" t="s">
        <v>514</v>
      </c>
      <c r="D7" s="335" t="s">
        <v>1410</v>
      </c>
      <c r="E7" s="340">
        <v>24200</v>
      </c>
      <c r="F7" s="340">
        <v>-250</v>
      </c>
      <c r="G7" s="341">
        <v>-1.02</v>
      </c>
      <c r="H7" s="340">
        <v>287292381200</v>
      </c>
    </row>
    <row r="8" spans="1:8">
      <c r="A8" s="335" t="s">
        <v>1411</v>
      </c>
      <c r="B8" s="335" t="s">
        <v>1412</v>
      </c>
      <c r="C8" s="335" t="s">
        <v>514</v>
      </c>
      <c r="D8" s="335" t="s">
        <v>1413</v>
      </c>
      <c r="E8" s="340">
        <v>4400</v>
      </c>
      <c r="F8" s="340">
        <v>15</v>
      </c>
      <c r="G8" s="341">
        <v>0.34</v>
      </c>
      <c r="H8" s="340">
        <v>611125873600</v>
      </c>
    </row>
    <row r="9" spans="1:8">
      <c r="A9" s="335" t="s">
        <v>1414</v>
      </c>
      <c r="B9" s="335" t="s">
        <v>1415</v>
      </c>
      <c r="C9" s="335" t="s">
        <v>514</v>
      </c>
      <c r="D9" s="335" t="s">
        <v>1400</v>
      </c>
      <c r="E9" s="340">
        <v>2790</v>
      </c>
      <c r="F9" s="340">
        <v>60</v>
      </c>
      <c r="G9" s="341">
        <v>2.2000000000000002</v>
      </c>
      <c r="H9" s="340">
        <v>103788000000</v>
      </c>
    </row>
    <row r="10" spans="1:8">
      <c r="A10" s="335" t="s">
        <v>1416</v>
      </c>
      <c r="B10" s="335" t="s">
        <v>1417</v>
      </c>
      <c r="C10" s="335" t="s">
        <v>514</v>
      </c>
      <c r="D10" s="335" t="s">
        <v>1418</v>
      </c>
      <c r="E10" s="340">
        <v>2860</v>
      </c>
      <c r="F10" s="340">
        <v>0</v>
      </c>
      <c r="G10" s="341">
        <v>0</v>
      </c>
      <c r="H10" s="340">
        <v>56399843500</v>
      </c>
    </row>
    <row r="11" spans="1:8">
      <c r="A11" s="335" t="s">
        <v>1419</v>
      </c>
      <c r="B11" s="335" t="s">
        <v>1420</v>
      </c>
      <c r="C11" s="335" t="s">
        <v>514</v>
      </c>
      <c r="D11" s="335" t="s">
        <v>1404</v>
      </c>
      <c r="E11" s="340">
        <v>2705</v>
      </c>
      <c r="F11" s="340">
        <v>-35</v>
      </c>
      <c r="G11" s="341">
        <v>-1.28</v>
      </c>
      <c r="H11" s="340">
        <v>50949080750</v>
      </c>
    </row>
    <row r="12" spans="1:8">
      <c r="A12" s="335" t="s">
        <v>1421</v>
      </c>
      <c r="B12" s="335" t="s">
        <v>1422</v>
      </c>
      <c r="C12" s="335" t="s">
        <v>514</v>
      </c>
      <c r="D12" s="335" t="s">
        <v>1423</v>
      </c>
      <c r="E12" s="340">
        <v>1805</v>
      </c>
      <c r="F12" s="340">
        <v>-105</v>
      </c>
      <c r="G12" s="341">
        <v>-5.5</v>
      </c>
      <c r="H12" s="340">
        <v>66915041225</v>
      </c>
    </row>
    <row r="13" spans="1:8">
      <c r="A13" s="335" t="s">
        <v>1424</v>
      </c>
      <c r="B13" s="335" t="s">
        <v>1425</v>
      </c>
      <c r="C13" s="335" t="s">
        <v>514</v>
      </c>
      <c r="D13" s="335" t="s">
        <v>1400</v>
      </c>
      <c r="E13" s="340">
        <v>2080</v>
      </c>
      <c r="F13" s="340">
        <v>0</v>
      </c>
      <c r="G13" s="341">
        <v>0</v>
      </c>
      <c r="H13" s="340">
        <v>12584000000</v>
      </c>
    </row>
    <row r="14" spans="1:8">
      <c r="A14" s="335" t="s">
        <v>1426</v>
      </c>
      <c r="B14" s="335" t="s">
        <v>1427</v>
      </c>
      <c r="C14" s="335" t="s">
        <v>514</v>
      </c>
      <c r="D14" s="335" t="s">
        <v>1400</v>
      </c>
      <c r="E14" s="340">
        <v>2045</v>
      </c>
      <c r="F14" s="340">
        <v>0</v>
      </c>
      <c r="G14" s="341">
        <v>0</v>
      </c>
      <c r="H14" s="340">
        <v>9897800000</v>
      </c>
    </row>
    <row r="15" spans="1:8">
      <c r="A15" s="335" t="s">
        <v>1097</v>
      </c>
      <c r="B15" s="335" t="s">
        <v>1098</v>
      </c>
      <c r="C15" s="335" t="s">
        <v>514</v>
      </c>
      <c r="D15" s="335" t="s">
        <v>1397</v>
      </c>
      <c r="E15" s="340">
        <v>8460</v>
      </c>
      <c r="F15" s="340">
        <v>-20</v>
      </c>
      <c r="G15" s="341">
        <v>-0.24</v>
      </c>
      <c r="H15" s="340">
        <v>207888096060</v>
      </c>
    </row>
    <row r="16" spans="1:8">
      <c r="A16" s="335" t="s">
        <v>1428</v>
      </c>
      <c r="B16" s="335" t="s">
        <v>1429</v>
      </c>
      <c r="C16" s="335" t="s">
        <v>514</v>
      </c>
      <c r="D16" s="335" t="s">
        <v>1400</v>
      </c>
      <c r="E16" s="340">
        <v>5890</v>
      </c>
      <c r="F16" s="340">
        <v>30</v>
      </c>
      <c r="G16" s="341">
        <v>0.51</v>
      </c>
      <c r="H16" s="340">
        <v>163022636630</v>
      </c>
    </row>
    <row r="17" spans="1:8">
      <c r="A17" s="335" t="s">
        <v>1430</v>
      </c>
      <c r="B17" s="335" t="s">
        <v>1431</v>
      </c>
      <c r="C17" s="335" t="s">
        <v>514</v>
      </c>
      <c r="D17" s="335" t="s">
        <v>1432</v>
      </c>
      <c r="E17" s="340">
        <v>4950</v>
      </c>
      <c r="F17" s="340">
        <v>0</v>
      </c>
      <c r="G17" s="341">
        <v>0</v>
      </c>
      <c r="H17" s="340">
        <v>212525928450</v>
      </c>
    </row>
    <row r="18" spans="1:8">
      <c r="A18" s="335" t="s">
        <v>1433</v>
      </c>
      <c r="B18" s="335" t="s">
        <v>1434</v>
      </c>
      <c r="C18" s="335" t="s">
        <v>514</v>
      </c>
      <c r="D18" s="335" t="s">
        <v>1410</v>
      </c>
      <c r="E18" s="340">
        <v>11500</v>
      </c>
      <c r="F18" s="340">
        <v>-150</v>
      </c>
      <c r="G18" s="341">
        <v>-1.29</v>
      </c>
      <c r="H18" s="340">
        <v>86250000000</v>
      </c>
    </row>
    <row r="19" spans="1:8">
      <c r="A19" s="335" t="s">
        <v>1435</v>
      </c>
      <c r="B19" s="335" t="s">
        <v>1436</v>
      </c>
      <c r="C19" s="335" t="s">
        <v>514</v>
      </c>
      <c r="D19" s="335" t="s">
        <v>1404</v>
      </c>
      <c r="E19" s="340">
        <v>2780</v>
      </c>
      <c r="F19" s="340">
        <v>0</v>
      </c>
      <c r="G19" s="341">
        <v>0</v>
      </c>
      <c r="H19" s="340">
        <v>88360067660</v>
      </c>
    </row>
    <row r="20" spans="1:8">
      <c r="A20" s="335" t="s">
        <v>1437</v>
      </c>
      <c r="B20" s="335" t="s">
        <v>1438</v>
      </c>
      <c r="C20" s="335" t="s">
        <v>514</v>
      </c>
      <c r="D20" s="335" t="s">
        <v>1439</v>
      </c>
      <c r="E20" s="340">
        <v>5740</v>
      </c>
      <c r="F20" s="340">
        <v>-240</v>
      </c>
      <c r="G20" s="341">
        <v>-4.01</v>
      </c>
      <c r="H20" s="340">
        <v>63140000000</v>
      </c>
    </row>
    <row r="21" spans="1:8">
      <c r="A21" s="335" t="s">
        <v>1440</v>
      </c>
      <c r="B21" s="335" t="s">
        <v>1441</v>
      </c>
      <c r="C21" s="335" t="s">
        <v>514</v>
      </c>
      <c r="D21" s="335" t="s">
        <v>1400</v>
      </c>
      <c r="E21" s="340">
        <v>951</v>
      </c>
      <c r="F21" s="340">
        <v>0</v>
      </c>
      <c r="G21" s="341">
        <v>0</v>
      </c>
      <c r="H21" s="340">
        <v>64073625000</v>
      </c>
    </row>
    <row r="22" spans="1:8">
      <c r="A22" s="335" t="s">
        <v>1093</v>
      </c>
      <c r="B22" s="335" t="s">
        <v>1094</v>
      </c>
      <c r="C22" s="335" t="s">
        <v>514</v>
      </c>
      <c r="D22" s="335" t="s">
        <v>1401</v>
      </c>
      <c r="E22" s="340">
        <v>22700</v>
      </c>
      <c r="F22" s="340">
        <v>900</v>
      </c>
      <c r="G22" s="341">
        <v>4.13</v>
      </c>
      <c r="H22" s="340">
        <v>211512811500</v>
      </c>
    </row>
    <row r="23" spans="1:8">
      <c r="A23" s="335" t="s">
        <v>1442</v>
      </c>
      <c r="B23" s="335" t="s">
        <v>1443</v>
      </c>
      <c r="C23" s="335" t="s">
        <v>514</v>
      </c>
      <c r="D23" s="335" t="s">
        <v>1407</v>
      </c>
      <c r="E23" s="340">
        <v>151900</v>
      </c>
      <c r="F23" s="340">
        <v>1800</v>
      </c>
      <c r="G23" s="341">
        <v>1.2</v>
      </c>
      <c r="H23" s="340">
        <v>996843750000</v>
      </c>
    </row>
    <row r="24" spans="1:8">
      <c r="A24" s="335" t="s">
        <v>1444</v>
      </c>
      <c r="B24" s="335" t="s">
        <v>1445</v>
      </c>
      <c r="C24" s="335" t="s">
        <v>514</v>
      </c>
      <c r="D24" s="335" t="s">
        <v>1446</v>
      </c>
      <c r="E24" s="340">
        <v>240</v>
      </c>
      <c r="F24" s="340">
        <v>0</v>
      </c>
      <c r="G24" s="341">
        <v>0</v>
      </c>
      <c r="H24" s="340">
        <v>20823884880</v>
      </c>
    </row>
    <row r="25" spans="1:8">
      <c r="A25" s="335" t="s">
        <v>1059</v>
      </c>
      <c r="B25" s="335" t="s">
        <v>1060</v>
      </c>
      <c r="C25" s="335" t="s">
        <v>514</v>
      </c>
      <c r="D25" s="335" t="s">
        <v>1397</v>
      </c>
      <c r="E25" s="340">
        <v>3220</v>
      </c>
      <c r="F25" s="340">
        <v>55</v>
      </c>
      <c r="G25" s="341">
        <v>1.74</v>
      </c>
      <c r="H25" s="340">
        <v>254349171720</v>
      </c>
    </row>
    <row r="26" spans="1:8">
      <c r="A26" s="335" t="s">
        <v>1447</v>
      </c>
      <c r="B26" s="335" t="s">
        <v>1448</v>
      </c>
      <c r="C26" s="335" t="s">
        <v>514</v>
      </c>
      <c r="D26" s="335" t="s">
        <v>1423</v>
      </c>
      <c r="E26" s="340">
        <v>5900</v>
      </c>
      <c r="F26" s="340">
        <v>40</v>
      </c>
      <c r="G26" s="341">
        <v>0.68</v>
      </c>
      <c r="H26" s="340">
        <v>96493320000</v>
      </c>
    </row>
    <row r="27" spans="1:8">
      <c r="A27" s="335" t="s">
        <v>1449</v>
      </c>
      <c r="B27" s="335" t="s">
        <v>1450</v>
      </c>
      <c r="C27" s="335" t="s">
        <v>514</v>
      </c>
      <c r="D27" s="335" t="s">
        <v>1400</v>
      </c>
      <c r="E27" s="340">
        <v>2180</v>
      </c>
      <c r="F27" s="340">
        <v>5</v>
      </c>
      <c r="G27" s="341">
        <v>0.23</v>
      </c>
      <c r="H27" s="340">
        <v>6801600000</v>
      </c>
    </row>
    <row r="28" spans="1:8">
      <c r="A28" s="335" t="s">
        <v>1451</v>
      </c>
      <c r="B28" s="335" t="s">
        <v>1452</v>
      </c>
      <c r="C28" s="335" t="s">
        <v>514</v>
      </c>
      <c r="D28" s="335" t="s">
        <v>1400</v>
      </c>
      <c r="E28" s="340">
        <v>2125</v>
      </c>
      <c r="F28" s="340">
        <v>30</v>
      </c>
      <c r="G28" s="341">
        <v>1.43</v>
      </c>
      <c r="H28" s="340">
        <v>10986250000</v>
      </c>
    </row>
    <row r="29" spans="1:8">
      <c r="A29" s="335" t="s">
        <v>1453</v>
      </c>
      <c r="B29" s="335" t="s">
        <v>1454</v>
      </c>
      <c r="C29" s="335" t="s">
        <v>514</v>
      </c>
      <c r="D29" s="335" t="s">
        <v>1400</v>
      </c>
      <c r="E29" s="340">
        <v>2135</v>
      </c>
      <c r="F29" s="340">
        <v>35</v>
      </c>
      <c r="G29" s="341">
        <v>1.67</v>
      </c>
      <c r="H29" s="340">
        <v>9244550000</v>
      </c>
    </row>
    <row r="30" spans="1:8">
      <c r="A30" s="335" t="s">
        <v>1455</v>
      </c>
      <c r="B30" s="335" t="s">
        <v>1456</v>
      </c>
      <c r="C30" s="335" t="s">
        <v>514</v>
      </c>
      <c r="D30" s="335" t="s">
        <v>1400</v>
      </c>
      <c r="E30" s="340">
        <v>2100</v>
      </c>
      <c r="F30" s="340">
        <v>0</v>
      </c>
      <c r="G30" s="341">
        <v>0</v>
      </c>
      <c r="H30" s="340">
        <v>7392000000</v>
      </c>
    </row>
    <row r="31" spans="1:8">
      <c r="A31" s="335" t="s">
        <v>1457</v>
      </c>
      <c r="B31" s="335" t="s">
        <v>1458</v>
      </c>
      <c r="C31" s="335" t="s">
        <v>514</v>
      </c>
      <c r="D31" s="335" t="s">
        <v>1401</v>
      </c>
      <c r="E31" s="340">
        <v>21650</v>
      </c>
      <c r="F31" s="340">
        <v>-100</v>
      </c>
      <c r="G31" s="341">
        <v>-0.46</v>
      </c>
      <c r="H31" s="340">
        <v>351254969200</v>
      </c>
    </row>
    <row r="32" spans="1:8">
      <c r="A32" s="335" t="s">
        <v>1459</v>
      </c>
      <c r="B32" s="335" t="s">
        <v>1460</v>
      </c>
      <c r="C32" s="335" t="s">
        <v>514</v>
      </c>
      <c r="D32" s="335" t="s">
        <v>1404</v>
      </c>
      <c r="E32" s="340">
        <v>1285</v>
      </c>
      <c r="F32" s="340">
        <v>0</v>
      </c>
      <c r="G32" s="341">
        <v>0</v>
      </c>
      <c r="H32" s="340">
        <v>37652662655</v>
      </c>
    </row>
    <row r="33" spans="1:8">
      <c r="A33" s="335" t="s">
        <v>1461</v>
      </c>
      <c r="B33" s="335" t="s">
        <v>1462</v>
      </c>
      <c r="C33" s="335" t="s">
        <v>514</v>
      </c>
      <c r="D33" s="335" t="s">
        <v>1410</v>
      </c>
      <c r="E33" s="340">
        <v>5200</v>
      </c>
      <c r="F33" s="340">
        <v>50</v>
      </c>
      <c r="G33" s="341">
        <v>0.97</v>
      </c>
      <c r="H33" s="340">
        <v>182028688400</v>
      </c>
    </row>
    <row r="34" spans="1:8">
      <c r="A34" s="335" t="s">
        <v>1463</v>
      </c>
      <c r="B34" s="335" t="s">
        <v>1464</v>
      </c>
      <c r="C34" s="335" t="s">
        <v>514</v>
      </c>
      <c r="D34" s="335" t="s">
        <v>1413</v>
      </c>
      <c r="E34" s="340">
        <v>5600</v>
      </c>
      <c r="F34" s="340">
        <v>-20</v>
      </c>
      <c r="G34" s="341">
        <v>-0.36</v>
      </c>
      <c r="H34" s="340">
        <v>246046404800</v>
      </c>
    </row>
    <row r="35" spans="1:8">
      <c r="A35" s="335" t="s">
        <v>1465</v>
      </c>
      <c r="B35" s="335" t="s">
        <v>1466</v>
      </c>
      <c r="C35" s="335" t="s">
        <v>514</v>
      </c>
      <c r="D35" s="335" t="s">
        <v>1467</v>
      </c>
      <c r="E35" s="340">
        <v>34700</v>
      </c>
      <c r="F35" s="340">
        <v>-900</v>
      </c>
      <c r="G35" s="341">
        <v>-2.5299999999999998</v>
      </c>
      <c r="H35" s="340">
        <v>1231762972400</v>
      </c>
    </row>
    <row r="36" spans="1:8">
      <c r="A36" s="335" t="s">
        <v>1468</v>
      </c>
      <c r="B36" s="335" t="s">
        <v>1469</v>
      </c>
      <c r="C36" s="335" t="s">
        <v>514</v>
      </c>
      <c r="D36" s="335" t="s">
        <v>1470</v>
      </c>
      <c r="E36" s="340">
        <v>2240</v>
      </c>
      <c r="F36" s="340">
        <v>-50</v>
      </c>
      <c r="G36" s="341">
        <v>-2.1800000000000002</v>
      </c>
      <c r="H36" s="340">
        <v>73809899520</v>
      </c>
    </row>
    <row r="37" spans="1:8">
      <c r="A37" s="335" t="s">
        <v>1471</v>
      </c>
      <c r="B37" s="335" t="s">
        <v>1472</v>
      </c>
      <c r="C37" s="335" t="s">
        <v>514</v>
      </c>
      <c r="D37" s="335" t="s">
        <v>1473</v>
      </c>
      <c r="E37" s="340">
        <v>9730</v>
      </c>
      <c r="F37" s="340">
        <v>-70</v>
      </c>
      <c r="G37" s="341">
        <v>-0.71</v>
      </c>
      <c r="H37" s="340">
        <v>111895000000</v>
      </c>
    </row>
    <row r="38" spans="1:8">
      <c r="A38" s="335" t="s">
        <v>1474</v>
      </c>
      <c r="B38" s="335" t="s">
        <v>1475</v>
      </c>
      <c r="C38" s="335" t="s">
        <v>514</v>
      </c>
      <c r="D38" s="335" t="s">
        <v>1476</v>
      </c>
      <c r="E38" s="340">
        <v>9180</v>
      </c>
      <c r="F38" s="340">
        <v>40</v>
      </c>
      <c r="G38" s="341">
        <v>0.44</v>
      </c>
      <c r="H38" s="340">
        <v>196452000000</v>
      </c>
    </row>
    <row r="39" spans="1:8">
      <c r="A39" s="335" t="s">
        <v>1477</v>
      </c>
      <c r="B39" s="335" t="s">
        <v>1478</v>
      </c>
      <c r="C39" s="335" t="s">
        <v>514</v>
      </c>
      <c r="D39" s="335" t="s">
        <v>1423</v>
      </c>
      <c r="E39" s="340">
        <v>9540</v>
      </c>
      <c r="F39" s="340">
        <v>0</v>
      </c>
      <c r="G39" s="341">
        <v>0</v>
      </c>
      <c r="H39" s="340">
        <v>107515800000</v>
      </c>
    </row>
    <row r="40" spans="1:8">
      <c r="A40" s="335" t="s">
        <v>1479</v>
      </c>
      <c r="B40" s="335" t="s">
        <v>1480</v>
      </c>
      <c r="C40" s="335" t="s">
        <v>514</v>
      </c>
      <c r="D40" s="335" t="s">
        <v>1476</v>
      </c>
      <c r="E40" s="340">
        <v>1120</v>
      </c>
      <c r="F40" s="340">
        <v>0</v>
      </c>
      <c r="G40" s="341">
        <v>0</v>
      </c>
      <c r="H40" s="340">
        <v>18508403200</v>
      </c>
    </row>
    <row r="41" spans="1:8">
      <c r="A41" s="335" t="s">
        <v>1481</v>
      </c>
      <c r="B41" s="335" t="s">
        <v>1482</v>
      </c>
      <c r="C41" s="335" t="s">
        <v>514</v>
      </c>
      <c r="D41" s="335" t="s">
        <v>1432</v>
      </c>
      <c r="E41" s="340">
        <v>6350</v>
      </c>
      <c r="F41" s="340">
        <v>-30</v>
      </c>
      <c r="G41" s="341">
        <v>-0.47</v>
      </c>
      <c r="H41" s="340">
        <v>228600000000</v>
      </c>
    </row>
    <row r="42" spans="1:8">
      <c r="A42" s="335" t="s">
        <v>1483</v>
      </c>
      <c r="B42" s="335" t="s">
        <v>1484</v>
      </c>
      <c r="C42" s="335" t="s">
        <v>514</v>
      </c>
      <c r="D42" s="335" t="s">
        <v>228</v>
      </c>
      <c r="E42" s="340">
        <v>9990</v>
      </c>
      <c r="F42" s="340">
        <v>100</v>
      </c>
      <c r="G42" s="341">
        <v>1.01</v>
      </c>
      <c r="H42" s="340">
        <v>387867424320</v>
      </c>
    </row>
    <row r="43" spans="1:8">
      <c r="A43" s="335" t="s">
        <v>1485</v>
      </c>
      <c r="B43" s="335" t="s">
        <v>1486</v>
      </c>
      <c r="C43" s="335" t="s">
        <v>514</v>
      </c>
      <c r="D43" s="335" t="s">
        <v>228</v>
      </c>
      <c r="E43" s="340">
        <v>19800</v>
      </c>
      <c r="F43" s="340">
        <v>150</v>
      </c>
      <c r="G43" s="341">
        <v>0.76</v>
      </c>
      <c r="H43" s="340">
        <v>552507793200</v>
      </c>
    </row>
    <row r="44" spans="1:8">
      <c r="A44" s="335" t="s">
        <v>973</v>
      </c>
      <c r="B44" s="335" t="s">
        <v>974</v>
      </c>
      <c r="C44" s="335" t="s">
        <v>514</v>
      </c>
      <c r="D44" s="335" t="s">
        <v>1487</v>
      </c>
      <c r="E44" s="340">
        <v>22600</v>
      </c>
      <c r="F44" s="340">
        <v>350</v>
      </c>
      <c r="G44" s="341">
        <v>1.57</v>
      </c>
      <c r="H44" s="340">
        <v>535030207800</v>
      </c>
    </row>
    <row r="45" spans="1:8">
      <c r="A45" s="335" t="s">
        <v>1488</v>
      </c>
      <c r="B45" s="335" t="s">
        <v>1489</v>
      </c>
      <c r="C45" s="335" t="s">
        <v>514</v>
      </c>
      <c r="D45" s="335" t="s">
        <v>1407</v>
      </c>
      <c r="E45" s="340">
        <v>11900</v>
      </c>
      <c r="F45" s="340">
        <v>450</v>
      </c>
      <c r="G45" s="341">
        <v>3.93</v>
      </c>
      <c r="H45" s="340">
        <v>539497971600</v>
      </c>
    </row>
    <row r="46" spans="1:8">
      <c r="A46" s="335" t="s">
        <v>1490</v>
      </c>
      <c r="B46" s="335" t="s">
        <v>1491</v>
      </c>
      <c r="C46" s="335" t="s">
        <v>514</v>
      </c>
      <c r="D46" s="335" t="s">
        <v>1401</v>
      </c>
      <c r="E46" s="340">
        <v>2030</v>
      </c>
      <c r="F46" s="340">
        <v>35</v>
      </c>
      <c r="G46" s="341">
        <v>1.75</v>
      </c>
      <c r="H46" s="340">
        <v>95177562970</v>
      </c>
    </row>
    <row r="47" spans="1:8">
      <c r="A47" s="335" t="s">
        <v>1492</v>
      </c>
      <c r="B47" s="335" t="s">
        <v>1493</v>
      </c>
      <c r="C47" s="335" t="s">
        <v>514</v>
      </c>
      <c r="D47" s="335" t="s">
        <v>1407</v>
      </c>
      <c r="E47" s="340">
        <v>1985</v>
      </c>
      <c r="F47" s="340">
        <v>-15</v>
      </c>
      <c r="G47" s="341">
        <v>-0.75</v>
      </c>
      <c r="H47" s="340">
        <v>262872994200</v>
      </c>
    </row>
    <row r="48" spans="1:8">
      <c r="A48" s="335" t="s">
        <v>1494</v>
      </c>
      <c r="B48" s="335" t="s">
        <v>1495</v>
      </c>
      <c r="C48" s="335" t="s">
        <v>514</v>
      </c>
      <c r="D48" s="335" t="s">
        <v>1413</v>
      </c>
      <c r="E48" s="340">
        <v>8820</v>
      </c>
      <c r="F48" s="340">
        <v>460</v>
      </c>
      <c r="G48" s="341">
        <v>5.5</v>
      </c>
      <c r="H48" s="340">
        <v>132300000000</v>
      </c>
    </row>
    <row r="49" spans="1:8">
      <c r="A49" s="335" t="s">
        <v>1496</v>
      </c>
      <c r="B49" s="335" t="s">
        <v>1497</v>
      </c>
      <c r="C49" s="335" t="s">
        <v>514</v>
      </c>
      <c r="D49" s="335" t="s">
        <v>1410</v>
      </c>
      <c r="E49" s="340">
        <v>12050</v>
      </c>
      <c r="F49" s="340">
        <v>700</v>
      </c>
      <c r="G49" s="341">
        <v>6.17</v>
      </c>
      <c r="H49" s="340">
        <v>430366015100</v>
      </c>
    </row>
    <row r="50" spans="1:8">
      <c r="A50" s="335" t="s">
        <v>1498</v>
      </c>
      <c r="B50" s="335" t="s">
        <v>1499</v>
      </c>
      <c r="C50" s="335" t="s">
        <v>514</v>
      </c>
      <c r="D50" s="335" t="s">
        <v>1476</v>
      </c>
      <c r="E50" s="340">
        <v>5980</v>
      </c>
      <c r="F50" s="340">
        <v>-160</v>
      </c>
      <c r="G50" s="341">
        <v>-2.61</v>
      </c>
      <c r="H50" s="340">
        <v>130962000000</v>
      </c>
    </row>
    <row r="51" spans="1:8">
      <c r="A51" s="335" t="s">
        <v>1500</v>
      </c>
      <c r="B51" s="335" t="s">
        <v>1501</v>
      </c>
      <c r="C51" s="335" t="s">
        <v>514</v>
      </c>
      <c r="D51" s="335" t="s">
        <v>1410</v>
      </c>
      <c r="E51" s="340">
        <v>895</v>
      </c>
      <c r="F51" s="340">
        <v>0</v>
      </c>
      <c r="G51" s="341">
        <v>0</v>
      </c>
      <c r="H51" s="340">
        <v>111370196730</v>
      </c>
    </row>
    <row r="52" spans="1:8">
      <c r="A52" s="335" t="s">
        <v>1502</v>
      </c>
      <c r="B52" s="335" t="s">
        <v>1503</v>
      </c>
      <c r="C52" s="335" t="s">
        <v>514</v>
      </c>
      <c r="D52" s="335" t="s">
        <v>1410</v>
      </c>
      <c r="E52" s="340">
        <v>968</v>
      </c>
      <c r="F52" s="340">
        <v>-27</v>
      </c>
      <c r="G52" s="341">
        <v>-2.71</v>
      </c>
      <c r="H52" s="340">
        <v>77273372352</v>
      </c>
    </row>
    <row r="53" spans="1:8">
      <c r="A53" s="335" t="s">
        <v>1504</v>
      </c>
      <c r="B53" s="335" t="s">
        <v>1505</v>
      </c>
      <c r="C53" s="335" t="s">
        <v>514</v>
      </c>
      <c r="D53" s="335" t="s">
        <v>1467</v>
      </c>
      <c r="E53" s="340">
        <v>12850</v>
      </c>
      <c r="F53" s="340">
        <v>-350</v>
      </c>
      <c r="G53" s="341">
        <v>-2.65</v>
      </c>
      <c r="H53" s="340">
        <v>358593462100</v>
      </c>
    </row>
    <row r="54" spans="1:8">
      <c r="A54" s="335" t="s">
        <v>1506</v>
      </c>
      <c r="B54" s="335" t="s">
        <v>1507</v>
      </c>
      <c r="C54" s="335" t="s">
        <v>514</v>
      </c>
      <c r="D54" s="335" t="s">
        <v>1508</v>
      </c>
      <c r="E54" s="340">
        <v>15600</v>
      </c>
      <c r="F54" s="340">
        <v>3600</v>
      </c>
      <c r="G54" s="341">
        <v>30</v>
      </c>
      <c r="H54" s="340">
        <v>257810389200</v>
      </c>
    </row>
    <row r="55" spans="1:8">
      <c r="A55" s="335" t="s">
        <v>1509</v>
      </c>
      <c r="B55" s="335" t="s">
        <v>1510</v>
      </c>
      <c r="C55" s="335" t="s">
        <v>514</v>
      </c>
      <c r="D55" s="335" t="s">
        <v>1418</v>
      </c>
      <c r="E55" s="340">
        <v>6430</v>
      </c>
      <c r="F55" s="340">
        <v>-120</v>
      </c>
      <c r="G55" s="341">
        <v>-1.83</v>
      </c>
      <c r="H55" s="340">
        <v>95341146500</v>
      </c>
    </row>
    <row r="56" spans="1:8">
      <c r="A56" s="335" t="s">
        <v>1511</v>
      </c>
      <c r="B56" s="335" t="s">
        <v>1512</v>
      </c>
      <c r="C56" s="335" t="s">
        <v>514</v>
      </c>
      <c r="D56" s="335" t="s">
        <v>228</v>
      </c>
      <c r="E56" s="340">
        <v>50800</v>
      </c>
      <c r="F56" s="340">
        <v>700</v>
      </c>
      <c r="G56" s="341">
        <v>1.4</v>
      </c>
      <c r="H56" s="340">
        <v>1166946764400</v>
      </c>
    </row>
    <row r="57" spans="1:8">
      <c r="A57" s="335" t="s">
        <v>1513</v>
      </c>
      <c r="B57" s="335" t="s">
        <v>1514</v>
      </c>
      <c r="C57" s="335" t="s">
        <v>514</v>
      </c>
      <c r="D57" s="335" t="s">
        <v>1432</v>
      </c>
      <c r="E57" s="340">
        <v>25350</v>
      </c>
      <c r="F57" s="340">
        <v>0</v>
      </c>
      <c r="G57" s="341">
        <v>0</v>
      </c>
      <c r="H57" s="340">
        <v>1539120687000</v>
      </c>
    </row>
    <row r="58" spans="1:8">
      <c r="A58" s="335" t="s">
        <v>1515</v>
      </c>
      <c r="B58" s="335" t="s">
        <v>1516</v>
      </c>
      <c r="C58" s="335" t="s">
        <v>514</v>
      </c>
      <c r="D58" s="335" t="s">
        <v>1473</v>
      </c>
      <c r="E58" s="340">
        <v>3890</v>
      </c>
      <c r="F58" s="340">
        <v>0</v>
      </c>
      <c r="G58" s="341">
        <v>0</v>
      </c>
      <c r="H58" s="340">
        <v>306238837930</v>
      </c>
    </row>
    <row r="59" spans="1:8">
      <c r="A59" s="335" t="s">
        <v>1517</v>
      </c>
      <c r="B59" s="335" t="s">
        <v>1518</v>
      </c>
      <c r="C59" s="335" t="s">
        <v>514</v>
      </c>
      <c r="D59" s="335" t="s">
        <v>1423</v>
      </c>
      <c r="E59" s="340">
        <v>46550</v>
      </c>
      <c r="F59" s="340">
        <v>850</v>
      </c>
      <c r="G59" s="341">
        <v>1.86</v>
      </c>
      <c r="H59" s="340">
        <v>1367002289100</v>
      </c>
    </row>
    <row r="60" spans="1:8">
      <c r="A60" s="335" t="s">
        <v>1519</v>
      </c>
      <c r="B60" s="335" t="s">
        <v>1520</v>
      </c>
      <c r="C60" s="335" t="s">
        <v>514</v>
      </c>
      <c r="D60" s="335" t="s">
        <v>1470</v>
      </c>
      <c r="E60" s="340">
        <v>5250</v>
      </c>
      <c r="F60" s="340">
        <v>-10</v>
      </c>
      <c r="G60" s="341">
        <v>-0.19</v>
      </c>
      <c r="H60" s="340">
        <v>52500000000</v>
      </c>
    </row>
    <row r="61" spans="1:8">
      <c r="A61" s="335" t="s">
        <v>1521</v>
      </c>
      <c r="B61" s="335" t="s">
        <v>1522</v>
      </c>
      <c r="C61" s="335" t="s">
        <v>514</v>
      </c>
      <c r="D61" s="335" t="s">
        <v>1446</v>
      </c>
      <c r="E61" s="340">
        <v>37800</v>
      </c>
      <c r="F61" s="340">
        <v>-350</v>
      </c>
      <c r="G61" s="341">
        <v>-0.92</v>
      </c>
      <c r="H61" s="340">
        <v>901440036000</v>
      </c>
    </row>
    <row r="62" spans="1:8">
      <c r="A62" s="335" t="s">
        <v>1320</v>
      </c>
      <c r="B62" s="335" t="s">
        <v>1321</v>
      </c>
      <c r="C62" s="335" t="s">
        <v>514</v>
      </c>
      <c r="D62" s="335" t="s">
        <v>1487</v>
      </c>
      <c r="E62" s="340">
        <v>5170</v>
      </c>
      <c r="F62" s="340">
        <v>50</v>
      </c>
      <c r="G62" s="341">
        <v>0.98</v>
      </c>
      <c r="H62" s="340">
        <v>60508237570</v>
      </c>
    </row>
    <row r="63" spans="1:8">
      <c r="A63" s="335" t="s">
        <v>1523</v>
      </c>
      <c r="B63" s="335" t="s">
        <v>1524</v>
      </c>
      <c r="C63" s="335" t="s">
        <v>514</v>
      </c>
      <c r="D63" s="335" t="s">
        <v>1400</v>
      </c>
      <c r="E63" s="340">
        <v>1775</v>
      </c>
      <c r="F63" s="340">
        <v>25</v>
      </c>
      <c r="G63" s="341">
        <v>1.43</v>
      </c>
      <c r="H63" s="340">
        <v>287668170625</v>
      </c>
    </row>
    <row r="64" spans="1:8">
      <c r="A64" s="335" t="s">
        <v>1525</v>
      </c>
      <c r="B64" s="335" t="s">
        <v>1526</v>
      </c>
      <c r="C64" s="335" t="s">
        <v>514</v>
      </c>
      <c r="D64" s="335" t="s">
        <v>1508</v>
      </c>
      <c r="E64" s="340">
        <v>9660</v>
      </c>
      <c r="F64" s="340">
        <v>430</v>
      </c>
      <c r="G64" s="341">
        <v>4.66</v>
      </c>
      <c r="H64" s="340">
        <v>232304066400</v>
      </c>
    </row>
    <row r="65" spans="1:8">
      <c r="A65" s="335" t="s">
        <v>1527</v>
      </c>
      <c r="B65" s="335" t="s">
        <v>1528</v>
      </c>
      <c r="C65" s="335" t="s">
        <v>514</v>
      </c>
      <c r="D65" s="335" t="s">
        <v>1467</v>
      </c>
      <c r="E65" s="340">
        <v>7140</v>
      </c>
      <c r="F65" s="340">
        <v>40</v>
      </c>
      <c r="G65" s="341">
        <v>0.56000000000000005</v>
      </c>
      <c r="H65" s="340">
        <v>153249782700</v>
      </c>
    </row>
    <row r="66" spans="1:8">
      <c r="A66" s="335" t="s">
        <v>1529</v>
      </c>
      <c r="B66" s="335" t="s">
        <v>1530</v>
      </c>
      <c r="C66" s="335" t="s">
        <v>514</v>
      </c>
      <c r="D66" s="335" t="s">
        <v>1432</v>
      </c>
      <c r="E66" s="340">
        <v>4740</v>
      </c>
      <c r="F66" s="340">
        <v>70</v>
      </c>
      <c r="G66" s="341">
        <v>1.5</v>
      </c>
      <c r="H66" s="340">
        <v>168270000000</v>
      </c>
    </row>
    <row r="67" spans="1:8">
      <c r="A67" s="335" t="s">
        <v>1531</v>
      </c>
      <c r="B67" s="335" t="s">
        <v>1532</v>
      </c>
      <c r="C67" s="335" t="s">
        <v>514</v>
      </c>
      <c r="D67" s="335" t="s">
        <v>1410</v>
      </c>
      <c r="E67" s="340">
        <v>2970</v>
      </c>
      <c r="F67" s="340">
        <v>-60</v>
      </c>
      <c r="G67" s="341">
        <v>-1.98</v>
      </c>
      <c r="H67" s="340">
        <v>143090780580</v>
      </c>
    </row>
    <row r="68" spans="1:8">
      <c r="A68" s="335" t="s">
        <v>910</v>
      </c>
      <c r="B68" s="335" t="s">
        <v>911</v>
      </c>
      <c r="C68" s="335" t="s">
        <v>514</v>
      </c>
      <c r="D68" s="335" t="s">
        <v>1401</v>
      </c>
      <c r="E68" s="340">
        <v>8040</v>
      </c>
      <c r="F68" s="340">
        <v>490</v>
      </c>
      <c r="G68" s="341">
        <v>6.49</v>
      </c>
      <c r="H68" s="340">
        <v>1322260836120</v>
      </c>
    </row>
    <row r="69" spans="1:8">
      <c r="A69" s="335" t="s">
        <v>1533</v>
      </c>
      <c r="B69" s="335" t="s">
        <v>1534</v>
      </c>
      <c r="C69" s="335" t="s">
        <v>514</v>
      </c>
      <c r="D69" s="335" t="s">
        <v>1535</v>
      </c>
      <c r="E69" s="340">
        <v>1895</v>
      </c>
      <c r="F69" s="340">
        <v>-5</v>
      </c>
      <c r="G69" s="341">
        <v>-0.26</v>
      </c>
      <c r="H69" s="340">
        <v>70367046370</v>
      </c>
    </row>
    <row r="70" spans="1:8">
      <c r="A70" s="335" t="s">
        <v>1536</v>
      </c>
      <c r="B70" s="335" t="s">
        <v>1537</v>
      </c>
      <c r="C70" s="335" t="s">
        <v>514</v>
      </c>
      <c r="D70" s="335" t="s">
        <v>1473</v>
      </c>
      <c r="E70" s="340">
        <v>2820</v>
      </c>
      <c r="F70" s="340">
        <v>-60</v>
      </c>
      <c r="G70" s="341">
        <v>-2.08</v>
      </c>
      <c r="H70" s="340">
        <v>96125892720</v>
      </c>
    </row>
    <row r="71" spans="1:8">
      <c r="A71" s="335" t="s">
        <v>1538</v>
      </c>
      <c r="B71" s="335" t="s">
        <v>1539</v>
      </c>
      <c r="C71" s="335" t="s">
        <v>514</v>
      </c>
      <c r="D71" s="335" t="s">
        <v>228</v>
      </c>
      <c r="E71" s="340">
        <v>1135</v>
      </c>
      <c r="F71" s="340">
        <v>115</v>
      </c>
      <c r="G71" s="341">
        <v>11.27</v>
      </c>
      <c r="H71" s="340">
        <v>55401902615</v>
      </c>
    </row>
    <row r="72" spans="1:8">
      <c r="A72" s="335" t="s">
        <v>1540</v>
      </c>
      <c r="B72" s="335" t="s">
        <v>1541</v>
      </c>
      <c r="C72" s="335" t="s">
        <v>514</v>
      </c>
      <c r="D72" s="335" t="s">
        <v>228</v>
      </c>
      <c r="E72" s="340">
        <v>1445</v>
      </c>
      <c r="F72" s="340">
        <v>10</v>
      </c>
      <c r="G72" s="341">
        <v>0.7</v>
      </c>
      <c r="H72" s="340">
        <v>56273509225</v>
      </c>
    </row>
    <row r="73" spans="1:8">
      <c r="A73" s="335" t="s">
        <v>1542</v>
      </c>
      <c r="B73" s="335" t="s">
        <v>1543</v>
      </c>
      <c r="C73" s="335" t="s">
        <v>514</v>
      </c>
      <c r="D73" s="335" t="s">
        <v>1476</v>
      </c>
      <c r="E73" s="340">
        <v>56900</v>
      </c>
      <c r="F73" s="340">
        <v>2700</v>
      </c>
      <c r="G73" s="341">
        <v>4.9800000000000004</v>
      </c>
      <c r="H73" s="340">
        <v>89980692700</v>
      </c>
    </row>
    <row r="74" spans="1:8">
      <c r="A74" s="335" t="s">
        <v>1544</v>
      </c>
      <c r="B74" s="335" t="s">
        <v>1545</v>
      </c>
      <c r="C74" s="335" t="s">
        <v>514</v>
      </c>
      <c r="D74" s="335" t="s">
        <v>1400</v>
      </c>
      <c r="E74" s="340">
        <v>2045</v>
      </c>
      <c r="F74" s="340">
        <v>0</v>
      </c>
      <c r="G74" s="341">
        <v>0</v>
      </c>
      <c r="H74" s="340">
        <v>10552200000</v>
      </c>
    </row>
    <row r="75" spans="1:8">
      <c r="A75" s="335" t="s">
        <v>1546</v>
      </c>
      <c r="B75" s="335" t="s">
        <v>1547</v>
      </c>
      <c r="C75" s="335" t="s">
        <v>514</v>
      </c>
      <c r="D75" s="335" t="s">
        <v>1400</v>
      </c>
      <c r="E75" s="340">
        <v>2105</v>
      </c>
      <c r="F75" s="340">
        <v>10</v>
      </c>
      <c r="G75" s="341">
        <v>0.48</v>
      </c>
      <c r="H75" s="340">
        <v>9072550000</v>
      </c>
    </row>
    <row r="76" spans="1:8">
      <c r="A76" s="335" t="s">
        <v>1548</v>
      </c>
      <c r="B76" s="335" t="s">
        <v>1549</v>
      </c>
      <c r="C76" s="335" t="s">
        <v>514</v>
      </c>
      <c r="D76" s="335" t="s">
        <v>1400</v>
      </c>
      <c r="E76" s="340">
        <v>2060</v>
      </c>
      <c r="F76" s="340">
        <v>5</v>
      </c>
      <c r="G76" s="341">
        <v>0.24</v>
      </c>
      <c r="H76" s="340">
        <v>11762600000</v>
      </c>
    </row>
    <row r="77" spans="1:8">
      <c r="A77" s="335" t="s">
        <v>1550</v>
      </c>
      <c r="B77" s="335" t="s">
        <v>1551</v>
      </c>
      <c r="C77" s="335" t="s">
        <v>514</v>
      </c>
      <c r="D77" s="335" t="s">
        <v>1401</v>
      </c>
      <c r="E77" s="340">
        <v>317700</v>
      </c>
      <c r="F77" s="340">
        <v>6700</v>
      </c>
      <c r="G77" s="341">
        <v>2.15</v>
      </c>
      <c r="H77" s="340">
        <v>3350995712100</v>
      </c>
    </row>
    <row r="78" spans="1:8">
      <c r="A78" s="335" t="s">
        <v>1552</v>
      </c>
      <c r="B78" s="335" t="s">
        <v>1553</v>
      </c>
      <c r="C78" s="335" t="s">
        <v>514</v>
      </c>
      <c r="D78" s="335" t="s">
        <v>1407</v>
      </c>
      <c r="E78" s="340">
        <v>1785</v>
      </c>
      <c r="F78" s="340">
        <v>-35</v>
      </c>
      <c r="G78" s="341">
        <v>-1.92</v>
      </c>
      <c r="H78" s="340">
        <v>168879064200</v>
      </c>
    </row>
    <row r="79" spans="1:8">
      <c r="A79" s="335" t="s">
        <v>1554</v>
      </c>
      <c r="B79" s="335" t="s">
        <v>1555</v>
      </c>
      <c r="C79" s="335" t="s">
        <v>514</v>
      </c>
      <c r="D79" s="335" t="s">
        <v>1508</v>
      </c>
      <c r="E79" s="340">
        <v>3525</v>
      </c>
      <c r="F79" s="340">
        <v>170</v>
      </c>
      <c r="G79" s="341">
        <v>5.07</v>
      </c>
      <c r="H79" s="340">
        <v>159080267850</v>
      </c>
    </row>
    <row r="80" spans="1:8">
      <c r="A80" s="335" t="s">
        <v>1556</v>
      </c>
      <c r="B80" s="335" t="s">
        <v>1557</v>
      </c>
      <c r="C80" s="335" t="s">
        <v>514</v>
      </c>
      <c r="D80" s="335" t="s">
        <v>1508</v>
      </c>
      <c r="E80" s="340">
        <v>27200</v>
      </c>
      <c r="F80" s="340">
        <v>1000</v>
      </c>
      <c r="G80" s="341">
        <v>3.82</v>
      </c>
      <c r="H80" s="340">
        <v>572880960000</v>
      </c>
    </row>
    <row r="81" spans="1:8">
      <c r="A81" s="335" t="s">
        <v>1558</v>
      </c>
      <c r="B81" s="335" t="s">
        <v>1559</v>
      </c>
      <c r="C81" s="335" t="s">
        <v>514</v>
      </c>
      <c r="D81" s="335" t="s">
        <v>1400</v>
      </c>
      <c r="E81" s="340">
        <v>4505</v>
      </c>
      <c r="F81" s="340">
        <v>20</v>
      </c>
      <c r="G81" s="341">
        <v>0.45</v>
      </c>
      <c r="H81" s="340">
        <v>239819170000</v>
      </c>
    </row>
    <row r="82" spans="1:8">
      <c r="A82" s="335" t="s">
        <v>1560</v>
      </c>
      <c r="B82" s="335" t="s">
        <v>1561</v>
      </c>
      <c r="C82" s="335" t="s">
        <v>514</v>
      </c>
      <c r="D82" s="335" t="s">
        <v>1562</v>
      </c>
      <c r="E82" s="340">
        <v>1075</v>
      </c>
      <c r="F82" s="340">
        <v>-15</v>
      </c>
      <c r="G82" s="341">
        <v>-1.38</v>
      </c>
      <c r="H82" s="340">
        <v>180440850550</v>
      </c>
    </row>
    <row r="83" spans="1:8">
      <c r="A83" s="335" t="s">
        <v>1563</v>
      </c>
      <c r="B83" s="335" t="s">
        <v>1564</v>
      </c>
      <c r="C83" s="335" t="s">
        <v>514</v>
      </c>
      <c r="D83" s="335" t="s">
        <v>1565</v>
      </c>
      <c r="E83" s="340">
        <v>1805</v>
      </c>
      <c r="F83" s="340">
        <v>-10</v>
      </c>
      <c r="G83" s="341">
        <v>-0.55000000000000004</v>
      </c>
      <c r="H83" s="340">
        <v>28127008150</v>
      </c>
    </row>
    <row r="84" spans="1:8">
      <c r="A84" s="335" t="s">
        <v>1566</v>
      </c>
      <c r="B84" s="335" t="s">
        <v>1567</v>
      </c>
      <c r="C84" s="335" t="s">
        <v>514</v>
      </c>
      <c r="D84" s="335" t="s">
        <v>1446</v>
      </c>
      <c r="E84" s="340">
        <v>3980</v>
      </c>
      <c r="F84" s="340">
        <v>80</v>
      </c>
      <c r="G84" s="341">
        <v>2.0499999999999998</v>
      </c>
      <c r="H84" s="340">
        <v>55447803820</v>
      </c>
    </row>
    <row r="85" spans="1:8">
      <c r="A85" s="335" t="s">
        <v>1568</v>
      </c>
      <c r="B85" s="335" t="s">
        <v>1569</v>
      </c>
      <c r="C85" s="335" t="s">
        <v>514</v>
      </c>
      <c r="D85" s="335" t="s">
        <v>1397</v>
      </c>
      <c r="E85" s="340">
        <v>4305</v>
      </c>
      <c r="F85" s="340">
        <v>-10</v>
      </c>
      <c r="G85" s="341">
        <v>-0.23</v>
      </c>
      <c r="H85" s="340">
        <v>60524774205</v>
      </c>
    </row>
    <row r="86" spans="1:8">
      <c r="A86" s="335" t="s">
        <v>1570</v>
      </c>
      <c r="B86" s="335" t="s">
        <v>1571</v>
      </c>
      <c r="C86" s="335" t="s">
        <v>514</v>
      </c>
      <c r="D86" s="335" t="s">
        <v>1400</v>
      </c>
      <c r="E86" s="340">
        <v>5090</v>
      </c>
      <c r="F86" s="340">
        <v>205</v>
      </c>
      <c r="G86" s="341">
        <v>4.2</v>
      </c>
      <c r="H86" s="340">
        <v>123811878060</v>
      </c>
    </row>
    <row r="87" spans="1:8">
      <c r="A87" s="335" t="s">
        <v>1572</v>
      </c>
      <c r="B87" s="335" t="s">
        <v>1573</v>
      </c>
      <c r="C87" s="335" t="s">
        <v>514</v>
      </c>
      <c r="D87" s="335" t="s">
        <v>1423</v>
      </c>
      <c r="E87" s="340">
        <v>1480</v>
      </c>
      <c r="F87" s="340">
        <v>5</v>
      </c>
      <c r="G87" s="341">
        <v>0.34</v>
      </c>
      <c r="H87" s="340">
        <v>74672676280</v>
      </c>
    </row>
    <row r="88" spans="1:8">
      <c r="A88" s="335" t="s">
        <v>1574</v>
      </c>
      <c r="B88" s="335" t="s">
        <v>1575</v>
      </c>
      <c r="C88" s="335" t="s">
        <v>514</v>
      </c>
      <c r="D88" s="335" t="s">
        <v>1432</v>
      </c>
      <c r="E88" s="340">
        <v>445</v>
      </c>
      <c r="F88" s="340">
        <v>0</v>
      </c>
      <c r="G88" s="341">
        <v>0</v>
      </c>
      <c r="H88" s="340">
        <v>16641828315</v>
      </c>
    </row>
    <row r="89" spans="1:8">
      <c r="A89" s="335" t="s">
        <v>1576</v>
      </c>
      <c r="B89" s="335" t="s">
        <v>1577</v>
      </c>
      <c r="C89" s="335" t="s">
        <v>514</v>
      </c>
      <c r="D89" s="335" t="s">
        <v>1401</v>
      </c>
      <c r="E89" s="340">
        <v>1490</v>
      </c>
      <c r="F89" s="340">
        <v>-15</v>
      </c>
      <c r="G89" s="341">
        <v>-1</v>
      </c>
      <c r="H89" s="340">
        <v>115985122360</v>
      </c>
    </row>
    <row r="90" spans="1:8">
      <c r="A90" s="335" t="s">
        <v>1578</v>
      </c>
      <c r="B90" s="335" t="s">
        <v>1579</v>
      </c>
      <c r="C90" s="335" t="s">
        <v>514</v>
      </c>
      <c r="D90" s="335" t="s">
        <v>1580</v>
      </c>
      <c r="E90" s="340">
        <v>303</v>
      </c>
      <c r="F90" s="340">
        <v>-1</v>
      </c>
      <c r="G90" s="341">
        <v>-0.33</v>
      </c>
      <c r="H90" s="340">
        <v>97001628564</v>
      </c>
    </row>
    <row r="91" spans="1:8">
      <c r="A91" s="335" t="s">
        <v>1581</v>
      </c>
      <c r="B91" s="335" t="s">
        <v>1582</v>
      </c>
      <c r="C91" s="335" t="s">
        <v>514</v>
      </c>
      <c r="D91" s="335" t="s">
        <v>1432</v>
      </c>
      <c r="E91" s="340">
        <v>7500</v>
      </c>
      <c r="F91" s="340">
        <v>290</v>
      </c>
      <c r="G91" s="341">
        <v>4.0199999999999996</v>
      </c>
      <c r="H91" s="340">
        <v>122345227500</v>
      </c>
    </row>
    <row r="92" spans="1:8">
      <c r="A92" s="335" t="s">
        <v>1583</v>
      </c>
      <c r="B92" s="335" t="s">
        <v>1584</v>
      </c>
      <c r="C92" s="335" t="s">
        <v>514</v>
      </c>
      <c r="D92" s="335" t="s">
        <v>1407</v>
      </c>
      <c r="E92" s="340">
        <v>3940</v>
      </c>
      <c r="F92" s="340">
        <v>-10</v>
      </c>
      <c r="G92" s="341">
        <v>-0.25</v>
      </c>
      <c r="H92" s="340">
        <v>165480000000</v>
      </c>
    </row>
    <row r="93" spans="1:8">
      <c r="A93" s="335" t="s">
        <v>1585</v>
      </c>
      <c r="B93" s="335" t="s">
        <v>1586</v>
      </c>
      <c r="C93" s="335" t="s">
        <v>514</v>
      </c>
      <c r="D93" s="335" t="s">
        <v>1410</v>
      </c>
      <c r="E93" s="340">
        <v>4735</v>
      </c>
      <c r="F93" s="340">
        <v>25</v>
      </c>
      <c r="G93" s="341">
        <v>0.53</v>
      </c>
      <c r="H93" s="340">
        <v>53767667480</v>
      </c>
    </row>
    <row r="94" spans="1:8">
      <c r="A94" s="335" t="s">
        <v>1587</v>
      </c>
      <c r="B94" s="335" t="s">
        <v>1588</v>
      </c>
      <c r="C94" s="335" t="s">
        <v>514</v>
      </c>
      <c r="D94" s="335" t="s">
        <v>1418</v>
      </c>
      <c r="E94" s="340">
        <v>4335</v>
      </c>
      <c r="F94" s="340">
        <v>-285</v>
      </c>
      <c r="G94" s="341">
        <v>-6.17</v>
      </c>
      <c r="H94" s="340">
        <v>99705000000</v>
      </c>
    </row>
    <row r="95" spans="1:8">
      <c r="A95" s="335" t="s">
        <v>1589</v>
      </c>
      <c r="B95" s="335" t="s">
        <v>1590</v>
      </c>
      <c r="C95" s="335" t="s">
        <v>514</v>
      </c>
      <c r="D95" s="335" t="s">
        <v>1562</v>
      </c>
      <c r="E95" s="340">
        <v>15450</v>
      </c>
      <c r="F95" s="340">
        <v>-100</v>
      </c>
      <c r="G95" s="341">
        <v>-0.64</v>
      </c>
      <c r="H95" s="340">
        <v>209126317800</v>
      </c>
    </row>
    <row r="96" spans="1:8">
      <c r="A96" s="335" t="s">
        <v>1591</v>
      </c>
      <c r="B96" s="335" t="s">
        <v>1592</v>
      </c>
      <c r="C96" s="335" t="s">
        <v>514</v>
      </c>
      <c r="D96" s="335" t="s">
        <v>1404</v>
      </c>
      <c r="E96" s="340">
        <v>11800</v>
      </c>
      <c r="F96" s="340">
        <v>50</v>
      </c>
      <c r="G96" s="341">
        <v>0.43</v>
      </c>
      <c r="H96" s="340">
        <v>180737956800</v>
      </c>
    </row>
    <row r="97" spans="1:8">
      <c r="A97" s="335" t="s">
        <v>1593</v>
      </c>
      <c r="B97" s="335" t="s">
        <v>1594</v>
      </c>
      <c r="C97" s="335" t="s">
        <v>514</v>
      </c>
      <c r="D97" s="335" t="s">
        <v>1404</v>
      </c>
      <c r="E97" s="340">
        <v>4870</v>
      </c>
      <c r="F97" s="340">
        <v>360</v>
      </c>
      <c r="G97" s="341">
        <v>7.98</v>
      </c>
      <c r="H97" s="340">
        <v>140276468610</v>
      </c>
    </row>
    <row r="98" spans="1:8">
      <c r="A98" s="335" t="s">
        <v>1595</v>
      </c>
      <c r="B98" s="335" t="s">
        <v>1596</v>
      </c>
      <c r="C98" s="335" t="s">
        <v>514</v>
      </c>
      <c r="D98" s="335" t="s">
        <v>1413</v>
      </c>
      <c r="E98" s="340">
        <v>6750</v>
      </c>
      <c r="F98" s="340">
        <v>-100</v>
      </c>
      <c r="G98" s="341">
        <v>-1.46</v>
      </c>
      <c r="H98" s="340">
        <v>172338894000</v>
      </c>
    </row>
    <row r="99" spans="1:8">
      <c r="A99" s="335" t="s">
        <v>1597</v>
      </c>
      <c r="B99" s="335" t="s">
        <v>1598</v>
      </c>
      <c r="C99" s="335" t="s">
        <v>514</v>
      </c>
      <c r="D99" s="335" t="s">
        <v>1470</v>
      </c>
      <c r="E99" s="340">
        <v>2500</v>
      </c>
      <c r="F99" s="340">
        <v>0</v>
      </c>
      <c r="G99" s="341">
        <v>0</v>
      </c>
      <c r="H99" s="340">
        <v>45387277500</v>
      </c>
    </row>
    <row r="100" spans="1:8">
      <c r="A100" s="335" t="s">
        <v>1599</v>
      </c>
      <c r="B100" s="335" t="s">
        <v>1600</v>
      </c>
      <c r="C100" s="335" t="s">
        <v>514</v>
      </c>
      <c r="D100" s="335" t="s">
        <v>228</v>
      </c>
      <c r="E100" s="340">
        <v>8200</v>
      </c>
      <c r="F100" s="340">
        <v>-120</v>
      </c>
      <c r="G100" s="341">
        <v>-1.44</v>
      </c>
      <c r="H100" s="340">
        <v>321684671600</v>
      </c>
    </row>
    <row r="101" spans="1:8">
      <c r="A101" s="335" t="s">
        <v>1601</v>
      </c>
      <c r="B101" s="335" t="s">
        <v>1602</v>
      </c>
      <c r="C101" s="335" t="s">
        <v>514</v>
      </c>
      <c r="D101" s="335" t="s">
        <v>1418</v>
      </c>
      <c r="E101" s="340">
        <v>47850</v>
      </c>
      <c r="F101" s="340">
        <v>-1300</v>
      </c>
      <c r="G101" s="341">
        <v>-2.64</v>
      </c>
      <c r="H101" s="340">
        <v>315579937200</v>
      </c>
    </row>
    <row r="102" spans="1:8">
      <c r="A102" s="335" t="s">
        <v>1603</v>
      </c>
      <c r="B102" s="335" t="s">
        <v>1604</v>
      </c>
      <c r="C102" s="335" t="s">
        <v>514</v>
      </c>
      <c r="D102" s="335" t="s">
        <v>1423</v>
      </c>
      <c r="E102" s="340">
        <v>2745</v>
      </c>
      <c r="F102" s="340">
        <v>-25</v>
      </c>
      <c r="G102" s="341">
        <v>-0.9</v>
      </c>
      <c r="H102" s="340">
        <v>55250827470</v>
      </c>
    </row>
    <row r="103" spans="1:8">
      <c r="A103" s="335" t="s">
        <v>1605</v>
      </c>
      <c r="B103" s="335" t="s">
        <v>1606</v>
      </c>
      <c r="C103" s="335" t="s">
        <v>514</v>
      </c>
      <c r="D103" s="335" t="s">
        <v>1470</v>
      </c>
      <c r="E103" s="340">
        <v>2845</v>
      </c>
      <c r="F103" s="340">
        <v>50</v>
      </c>
      <c r="G103" s="341">
        <v>1.79</v>
      </c>
      <c r="H103" s="340">
        <v>71125000000</v>
      </c>
    </row>
    <row r="104" spans="1:8">
      <c r="A104" s="335" t="s">
        <v>1607</v>
      </c>
      <c r="B104" s="335" t="s">
        <v>1608</v>
      </c>
      <c r="C104" s="335" t="s">
        <v>514</v>
      </c>
      <c r="D104" s="335" t="s">
        <v>1413</v>
      </c>
      <c r="E104" s="340">
        <v>7020</v>
      </c>
      <c r="F104" s="340">
        <v>0</v>
      </c>
      <c r="G104" s="341">
        <v>0</v>
      </c>
      <c r="H104" s="340">
        <v>122446820340</v>
      </c>
    </row>
    <row r="105" spans="1:8">
      <c r="A105" s="335" t="s">
        <v>1609</v>
      </c>
      <c r="B105" s="335" t="s">
        <v>1610</v>
      </c>
      <c r="C105" s="335" t="s">
        <v>514</v>
      </c>
      <c r="D105" s="335" t="s">
        <v>228</v>
      </c>
      <c r="E105" s="340">
        <v>3320</v>
      </c>
      <c r="F105" s="340">
        <v>0</v>
      </c>
      <c r="G105" s="341">
        <v>0</v>
      </c>
      <c r="H105" s="340">
        <v>37836250520</v>
      </c>
    </row>
    <row r="106" spans="1:8">
      <c r="A106" s="335" t="s">
        <v>1611</v>
      </c>
      <c r="B106" s="335" t="s">
        <v>1612</v>
      </c>
      <c r="C106" s="335" t="s">
        <v>514</v>
      </c>
      <c r="D106" s="335" t="s">
        <v>1413</v>
      </c>
      <c r="E106" s="340">
        <v>9850</v>
      </c>
      <c r="F106" s="340">
        <v>-40</v>
      </c>
      <c r="G106" s="341">
        <v>-0.4</v>
      </c>
      <c r="H106" s="340">
        <v>303072345100</v>
      </c>
    </row>
    <row r="107" spans="1:8">
      <c r="A107" s="335" t="s">
        <v>1613</v>
      </c>
      <c r="B107" s="335" t="s">
        <v>1614</v>
      </c>
      <c r="C107" s="335" t="s">
        <v>514</v>
      </c>
      <c r="D107" s="335" t="s">
        <v>1473</v>
      </c>
      <c r="E107" s="340">
        <v>2805</v>
      </c>
      <c r="F107" s="340">
        <v>-50</v>
      </c>
      <c r="G107" s="341">
        <v>-1.75</v>
      </c>
      <c r="H107" s="340">
        <v>100472309025</v>
      </c>
    </row>
    <row r="108" spans="1:8">
      <c r="A108" s="335" t="s">
        <v>1615</v>
      </c>
      <c r="B108" s="335" t="s">
        <v>1616</v>
      </c>
      <c r="C108" s="335" t="s">
        <v>514</v>
      </c>
      <c r="D108" s="335" t="s">
        <v>1535</v>
      </c>
      <c r="E108" s="340">
        <v>3750</v>
      </c>
      <c r="F108" s="340">
        <v>-160</v>
      </c>
      <c r="G108" s="341">
        <v>-4.09</v>
      </c>
      <c r="H108" s="340">
        <v>119924850000</v>
      </c>
    </row>
    <row r="109" spans="1:8">
      <c r="A109" s="335" t="s">
        <v>1617</v>
      </c>
      <c r="B109" s="335" t="s">
        <v>1618</v>
      </c>
      <c r="C109" s="335" t="s">
        <v>514</v>
      </c>
      <c r="D109" s="335" t="s">
        <v>1432</v>
      </c>
      <c r="E109" s="340">
        <v>6810</v>
      </c>
      <c r="F109" s="340">
        <v>40</v>
      </c>
      <c r="G109" s="341">
        <v>0.59</v>
      </c>
      <c r="H109" s="340">
        <v>97383000000</v>
      </c>
    </row>
    <row r="110" spans="1:8">
      <c r="A110" s="335" t="s">
        <v>1619</v>
      </c>
      <c r="B110" s="335" t="s">
        <v>1620</v>
      </c>
      <c r="C110" s="335" t="s">
        <v>514</v>
      </c>
      <c r="D110" s="335" t="s">
        <v>1413</v>
      </c>
      <c r="E110" s="340">
        <v>11400</v>
      </c>
      <c r="F110" s="340">
        <v>100</v>
      </c>
      <c r="G110" s="341">
        <v>0.88</v>
      </c>
      <c r="H110" s="340">
        <v>125400000000</v>
      </c>
    </row>
    <row r="111" spans="1:8">
      <c r="A111" s="335" t="s">
        <v>1621</v>
      </c>
      <c r="B111" s="335" t="s">
        <v>1622</v>
      </c>
      <c r="C111" s="335" t="s">
        <v>514</v>
      </c>
      <c r="D111" s="335" t="s">
        <v>1432</v>
      </c>
      <c r="E111" s="340">
        <v>31350</v>
      </c>
      <c r="F111" s="340">
        <v>800</v>
      </c>
      <c r="G111" s="341">
        <v>2.62</v>
      </c>
      <c r="H111" s="340">
        <v>493747263900</v>
      </c>
    </row>
    <row r="112" spans="1:8">
      <c r="A112" s="335" t="s">
        <v>902</v>
      </c>
      <c r="B112" s="335" t="s">
        <v>903</v>
      </c>
      <c r="C112" s="335" t="s">
        <v>514</v>
      </c>
      <c r="D112" s="335" t="s">
        <v>1397</v>
      </c>
      <c r="E112" s="340">
        <v>118500</v>
      </c>
      <c r="F112" s="340">
        <v>3500</v>
      </c>
      <c r="G112" s="341">
        <v>3.04</v>
      </c>
      <c r="H112" s="340">
        <v>1627117693500</v>
      </c>
    </row>
    <row r="113" spans="1:8">
      <c r="A113" s="335" t="s">
        <v>1623</v>
      </c>
      <c r="B113" s="335" t="s">
        <v>1624</v>
      </c>
      <c r="C113" s="335" t="s">
        <v>514</v>
      </c>
      <c r="D113" s="335" t="s">
        <v>1410</v>
      </c>
      <c r="E113" s="340">
        <v>1280</v>
      </c>
      <c r="F113" s="340">
        <v>10</v>
      </c>
      <c r="G113" s="341">
        <v>0.79</v>
      </c>
      <c r="H113" s="340">
        <v>88977909760</v>
      </c>
    </row>
    <row r="114" spans="1:8">
      <c r="A114" s="335" t="s">
        <v>1625</v>
      </c>
      <c r="B114" s="335" t="s">
        <v>1626</v>
      </c>
      <c r="C114" s="335" t="s">
        <v>514</v>
      </c>
      <c r="D114" s="335" t="s">
        <v>1400</v>
      </c>
      <c r="E114" s="340">
        <v>444</v>
      </c>
      <c r="F114" s="340">
        <v>2</v>
      </c>
      <c r="G114" s="341">
        <v>0.45</v>
      </c>
      <c r="H114" s="340">
        <v>70498320000</v>
      </c>
    </row>
    <row r="115" spans="1:8">
      <c r="A115" s="335" t="s">
        <v>1627</v>
      </c>
      <c r="B115" s="335" t="s">
        <v>1628</v>
      </c>
      <c r="C115" s="335" t="s">
        <v>514</v>
      </c>
      <c r="D115" s="335" t="s">
        <v>228</v>
      </c>
      <c r="E115" s="340">
        <v>94400</v>
      </c>
      <c r="F115" s="340">
        <v>4300</v>
      </c>
      <c r="G115" s="341">
        <v>4.7699999999999996</v>
      </c>
      <c r="H115" s="340">
        <v>592399176000</v>
      </c>
    </row>
    <row r="116" spans="1:8">
      <c r="A116" s="335" t="s">
        <v>1629</v>
      </c>
      <c r="B116" s="335" t="s">
        <v>1630</v>
      </c>
      <c r="C116" s="335" t="s">
        <v>514</v>
      </c>
      <c r="D116" s="335" t="s">
        <v>1410</v>
      </c>
      <c r="E116" s="340">
        <v>7150</v>
      </c>
      <c r="F116" s="340">
        <v>20</v>
      </c>
      <c r="G116" s="341">
        <v>0.28000000000000003</v>
      </c>
      <c r="H116" s="340">
        <v>306283248700</v>
      </c>
    </row>
    <row r="117" spans="1:8">
      <c r="A117" s="335" t="s">
        <v>1631</v>
      </c>
      <c r="B117" s="335" t="s">
        <v>1632</v>
      </c>
      <c r="C117" s="335" t="s">
        <v>514</v>
      </c>
      <c r="D117" s="335" t="s">
        <v>1473</v>
      </c>
      <c r="E117" s="340">
        <v>1730</v>
      </c>
      <c r="F117" s="340">
        <v>30</v>
      </c>
      <c r="G117" s="341">
        <v>1.76</v>
      </c>
      <c r="H117" s="340">
        <v>91555464820</v>
      </c>
    </row>
    <row r="118" spans="1:8">
      <c r="A118" s="335" t="s">
        <v>1633</v>
      </c>
      <c r="B118" s="335" t="s">
        <v>1634</v>
      </c>
      <c r="C118" s="335" t="s">
        <v>514</v>
      </c>
      <c r="D118" s="335" t="s">
        <v>1470</v>
      </c>
      <c r="E118" s="340">
        <v>4675</v>
      </c>
      <c r="F118" s="340">
        <v>95</v>
      </c>
      <c r="G118" s="341">
        <v>2.0699999999999998</v>
      </c>
      <c r="H118" s="340">
        <v>29945268375</v>
      </c>
    </row>
    <row r="119" spans="1:8">
      <c r="A119" s="335" t="s">
        <v>1635</v>
      </c>
      <c r="B119" s="335" t="s">
        <v>1636</v>
      </c>
      <c r="C119" s="335" t="s">
        <v>514</v>
      </c>
      <c r="D119" s="335" t="s">
        <v>1473</v>
      </c>
      <c r="E119" s="340">
        <v>4355</v>
      </c>
      <c r="F119" s="340">
        <v>65</v>
      </c>
      <c r="G119" s="341">
        <v>1.52</v>
      </c>
      <c r="H119" s="340">
        <v>42062301515</v>
      </c>
    </row>
    <row r="120" spans="1:8">
      <c r="A120" s="335" t="s">
        <v>1637</v>
      </c>
      <c r="B120" s="335" t="s">
        <v>1638</v>
      </c>
      <c r="C120" s="335" t="s">
        <v>514</v>
      </c>
      <c r="D120" s="335" t="s">
        <v>1400</v>
      </c>
      <c r="E120" s="340">
        <v>2095</v>
      </c>
      <c r="F120" s="340">
        <v>-5</v>
      </c>
      <c r="G120" s="341">
        <v>-0.24</v>
      </c>
      <c r="H120" s="340">
        <v>11145400000</v>
      </c>
    </row>
    <row r="121" spans="1:8">
      <c r="A121" s="335" t="s">
        <v>1639</v>
      </c>
      <c r="B121" s="335" t="s">
        <v>1640</v>
      </c>
      <c r="C121" s="335" t="s">
        <v>514</v>
      </c>
      <c r="D121" s="335" t="s">
        <v>1400</v>
      </c>
      <c r="E121" s="340">
        <v>2100</v>
      </c>
      <c r="F121" s="340">
        <v>0</v>
      </c>
      <c r="G121" s="341">
        <v>0</v>
      </c>
      <c r="H121" s="340">
        <v>8148000000</v>
      </c>
    </row>
    <row r="122" spans="1:8">
      <c r="A122" s="335" t="s">
        <v>1641</v>
      </c>
      <c r="B122" s="335" t="s">
        <v>1642</v>
      </c>
      <c r="C122" s="335" t="s">
        <v>514</v>
      </c>
      <c r="D122" s="335" t="s">
        <v>1473</v>
      </c>
      <c r="E122" s="340">
        <v>4810</v>
      </c>
      <c r="F122" s="340">
        <v>-60</v>
      </c>
      <c r="G122" s="341">
        <v>-1.23</v>
      </c>
      <c r="H122" s="340">
        <v>126955976940</v>
      </c>
    </row>
    <row r="123" spans="1:8">
      <c r="A123" s="335" t="s">
        <v>1643</v>
      </c>
      <c r="B123" s="335" t="s">
        <v>1644</v>
      </c>
      <c r="C123" s="335" t="s">
        <v>514</v>
      </c>
      <c r="D123" s="335" t="s">
        <v>1476</v>
      </c>
      <c r="E123" s="340">
        <v>21700</v>
      </c>
      <c r="F123" s="340">
        <v>-50</v>
      </c>
      <c r="G123" s="341">
        <v>-0.23</v>
      </c>
      <c r="H123" s="340">
        <v>162750000000</v>
      </c>
    </row>
    <row r="124" spans="1:8">
      <c r="A124" s="335" t="s">
        <v>1645</v>
      </c>
      <c r="B124" s="335" t="s">
        <v>1646</v>
      </c>
      <c r="C124" s="335" t="s">
        <v>514</v>
      </c>
      <c r="D124" s="335" t="s">
        <v>1647</v>
      </c>
      <c r="E124" s="340">
        <v>8030</v>
      </c>
      <c r="F124" s="340">
        <v>0</v>
      </c>
      <c r="G124" s="341">
        <v>0</v>
      </c>
      <c r="H124" s="340">
        <v>143402181120</v>
      </c>
    </row>
    <row r="125" spans="1:8">
      <c r="A125" s="335" t="s">
        <v>1648</v>
      </c>
      <c r="B125" s="335" t="s">
        <v>1649</v>
      </c>
      <c r="C125" s="335" t="s">
        <v>514</v>
      </c>
      <c r="D125" s="335" t="s">
        <v>1535</v>
      </c>
      <c r="E125" s="340">
        <v>2870</v>
      </c>
      <c r="F125" s="340">
        <v>20</v>
      </c>
      <c r="G125" s="341">
        <v>0.7</v>
      </c>
      <c r="H125" s="340">
        <v>100149347410</v>
      </c>
    </row>
    <row r="126" spans="1:8">
      <c r="A126" s="335" t="s">
        <v>1650</v>
      </c>
      <c r="B126" s="335" t="s">
        <v>1651</v>
      </c>
      <c r="C126" s="335" t="s">
        <v>514</v>
      </c>
      <c r="D126" s="335" t="s">
        <v>1470</v>
      </c>
      <c r="E126" s="340">
        <v>4505</v>
      </c>
      <c r="F126" s="340">
        <v>-30</v>
      </c>
      <c r="G126" s="341">
        <v>-0.66</v>
      </c>
      <c r="H126" s="340">
        <v>49960450000</v>
      </c>
    </row>
    <row r="127" spans="1:8">
      <c r="A127" s="335" t="s">
        <v>1652</v>
      </c>
      <c r="B127" s="335" t="s">
        <v>1653</v>
      </c>
      <c r="C127" s="335" t="s">
        <v>514</v>
      </c>
      <c r="D127" s="335" t="s">
        <v>1654</v>
      </c>
      <c r="E127" s="340">
        <v>5830</v>
      </c>
      <c r="F127" s="340">
        <v>30</v>
      </c>
      <c r="G127" s="341">
        <v>0.52</v>
      </c>
      <c r="H127" s="340">
        <v>736611078720</v>
      </c>
    </row>
    <row r="128" spans="1:8">
      <c r="A128" s="335" t="s">
        <v>1655</v>
      </c>
      <c r="B128" s="335" t="s">
        <v>1656</v>
      </c>
      <c r="C128" s="335" t="s">
        <v>514</v>
      </c>
      <c r="D128" s="335" t="s">
        <v>1413</v>
      </c>
      <c r="E128" s="340">
        <v>6780</v>
      </c>
      <c r="F128" s="340">
        <v>-160</v>
      </c>
      <c r="G128" s="341">
        <v>-2.31</v>
      </c>
      <c r="H128" s="340">
        <v>261287768820</v>
      </c>
    </row>
    <row r="129" spans="1:8">
      <c r="A129" s="335" t="s">
        <v>1657</v>
      </c>
      <c r="B129" s="335" t="s">
        <v>1658</v>
      </c>
      <c r="C129" s="335" t="s">
        <v>514</v>
      </c>
      <c r="D129" s="335" t="s">
        <v>1439</v>
      </c>
      <c r="E129" s="340">
        <v>3140</v>
      </c>
      <c r="F129" s="340">
        <v>-10</v>
      </c>
      <c r="G129" s="341">
        <v>-0.32</v>
      </c>
      <c r="H129" s="340">
        <v>63262930200</v>
      </c>
    </row>
    <row r="130" spans="1:8">
      <c r="A130" s="335" t="s">
        <v>1659</v>
      </c>
      <c r="B130" s="335" t="s">
        <v>1660</v>
      </c>
      <c r="C130" s="335" t="s">
        <v>514</v>
      </c>
      <c r="D130" s="335" t="s">
        <v>1470</v>
      </c>
      <c r="E130" s="340">
        <v>12200</v>
      </c>
      <c r="F130" s="340">
        <v>-250</v>
      </c>
      <c r="G130" s="341">
        <v>-2.0099999999999998</v>
      </c>
      <c r="H130" s="340">
        <v>117214452400</v>
      </c>
    </row>
    <row r="131" spans="1:8">
      <c r="A131" s="335" t="s">
        <v>1661</v>
      </c>
      <c r="B131" s="335" t="s">
        <v>1662</v>
      </c>
      <c r="C131" s="335" t="s">
        <v>514</v>
      </c>
      <c r="D131" s="335" t="s">
        <v>1400</v>
      </c>
      <c r="E131" s="340">
        <v>1195</v>
      </c>
      <c r="F131" s="340">
        <v>-15</v>
      </c>
      <c r="G131" s="341">
        <v>-1.24</v>
      </c>
      <c r="H131" s="340">
        <v>64224041760</v>
      </c>
    </row>
    <row r="132" spans="1:8">
      <c r="A132" s="335" t="s">
        <v>1663</v>
      </c>
      <c r="B132" s="335" t="s">
        <v>1664</v>
      </c>
      <c r="C132" s="335" t="s">
        <v>514</v>
      </c>
      <c r="D132" s="335" t="s">
        <v>1400</v>
      </c>
      <c r="E132" s="340">
        <v>3230</v>
      </c>
      <c r="F132" s="340">
        <v>-10</v>
      </c>
      <c r="G132" s="341">
        <v>-0.31</v>
      </c>
      <c r="H132" s="340">
        <v>157419511930</v>
      </c>
    </row>
    <row r="133" spans="1:8">
      <c r="A133" s="335" t="s">
        <v>1665</v>
      </c>
      <c r="B133" s="335" t="s">
        <v>1666</v>
      </c>
      <c r="C133" s="335" t="s">
        <v>514</v>
      </c>
      <c r="D133" s="335" t="s">
        <v>1410</v>
      </c>
      <c r="E133" s="340">
        <v>4435</v>
      </c>
      <c r="F133" s="340">
        <v>-225</v>
      </c>
      <c r="G133" s="341">
        <v>-4.83</v>
      </c>
      <c r="H133" s="340">
        <v>141968137490</v>
      </c>
    </row>
    <row r="134" spans="1:8">
      <c r="A134" s="335" t="s">
        <v>1667</v>
      </c>
      <c r="B134" s="335" t="s">
        <v>1668</v>
      </c>
      <c r="C134" s="335" t="s">
        <v>514</v>
      </c>
      <c r="D134" s="335" t="s">
        <v>1470</v>
      </c>
      <c r="E134" s="340">
        <v>7360</v>
      </c>
      <c r="F134" s="340">
        <v>360</v>
      </c>
      <c r="G134" s="341">
        <v>5.14</v>
      </c>
      <c r="H134" s="340">
        <v>137779200000</v>
      </c>
    </row>
    <row r="135" spans="1:8">
      <c r="A135" s="335" t="s">
        <v>1669</v>
      </c>
      <c r="B135" s="335" t="s">
        <v>1670</v>
      </c>
      <c r="C135" s="335" t="s">
        <v>514</v>
      </c>
      <c r="D135" s="335" t="s">
        <v>1476</v>
      </c>
      <c r="E135" s="340">
        <v>30200</v>
      </c>
      <c r="F135" s="340">
        <v>400</v>
      </c>
      <c r="G135" s="341">
        <v>1.34</v>
      </c>
      <c r="H135" s="340">
        <v>181200000000</v>
      </c>
    </row>
    <row r="136" spans="1:8">
      <c r="A136" s="335" t="s">
        <v>1166</v>
      </c>
      <c r="B136" s="335" t="s">
        <v>1167</v>
      </c>
      <c r="C136" s="335" t="s">
        <v>514</v>
      </c>
      <c r="D136" s="335" t="s">
        <v>1401</v>
      </c>
      <c r="E136" s="340">
        <v>2025</v>
      </c>
      <c r="F136" s="340">
        <v>0</v>
      </c>
      <c r="G136" s="341">
        <v>0</v>
      </c>
      <c r="H136" s="340">
        <v>145900510875</v>
      </c>
    </row>
    <row r="137" spans="1:8">
      <c r="A137" s="335" t="s">
        <v>1671</v>
      </c>
      <c r="B137" s="335" t="s">
        <v>1672</v>
      </c>
      <c r="C137" s="335" t="s">
        <v>514</v>
      </c>
      <c r="D137" s="335" t="s">
        <v>1404</v>
      </c>
      <c r="E137" s="340">
        <v>2880</v>
      </c>
      <c r="F137" s="340">
        <v>-35</v>
      </c>
      <c r="G137" s="341">
        <v>-1.2</v>
      </c>
      <c r="H137" s="340">
        <v>41982739200</v>
      </c>
    </row>
    <row r="138" spans="1:8">
      <c r="A138" s="335" t="s">
        <v>1673</v>
      </c>
      <c r="B138" s="335" t="s">
        <v>1674</v>
      </c>
      <c r="C138" s="335" t="s">
        <v>514</v>
      </c>
      <c r="D138" s="335" t="s">
        <v>1410</v>
      </c>
      <c r="E138" s="340">
        <v>13150</v>
      </c>
      <c r="F138" s="340">
        <v>-200</v>
      </c>
      <c r="G138" s="341">
        <v>-1.5</v>
      </c>
      <c r="H138" s="340">
        <v>86746605000</v>
      </c>
    </row>
    <row r="139" spans="1:8">
      <c r="A139" s="335" t="s">
        <v>1675</v>
      </c>
      <c r="B139" s="335" t="s">
        <v>1676</v>
      </c>
      <c r="C139" s="335" t="s">
        <v>514</v>
      </c>
      <c r="D139" s="335" t="s">
        <v>1423</v>
      </c>
      <c r="E139" s="340">
        <v>1515</v>
      </c>
      <c r="F139" s="340">
        <v>0</v>
      </c>
      <c r="G139" s="341">
        <v>0</v>
      </c>
      <c r="H139" s="340">
        <v>39083750325</v>
      </c>
    </row>
    <row r="140" spans="1:8">
      <c r="A140" s="335" t="s">
        <v>1677</v>
      </c>
      <c r="B140" s="335" t="s">
        <v>1678</v>
      </c>
      <c r="C140" s="335" t="s">
        <v>514</v>
      </c>
      <c r="D140" s="335" t="s">
        <v>1423</v>
      </c>
      <c r="E140" s="340">
        <v>18950</v>
      </c>
      <c r="F140" s="340">
        <v>-300</v>
      </c>
      <c r="G140" s="341">
        <v>-1.56</v>
      </c>
      <c r="H140" s="340">
        <v>86413951850</v>
      </c>
    </row>
    <row r="141" spans="1:8">
      <c r="A141" s="335" t="s">
        <v>1679</v>
      </c>
      <c r="B141" s="335" t="s">
        <v>1680</v>
      </c>
      <c r="C141" s="335" t="s">
        <v>514</v>
      </c>
      <c r="D141" s="335" t="s">
        <v>1487</v>
      </c>
      <c r="E141" s="340">
        <v>7340</v>
      </c>
      <c r="F141" s="340">
        <v>170</v>
      </c>
      <c r="G141" s="341">
        <v>2.37</v>
      </c>
      <c r="H141" s="340">
        <v>1090910046980</v>
      </c>
    </row>
    <row r="142" spans="1:8">
      <c r="A142" s="335" t="s">
        <v>1681</v>
      </c>
      <c r="B142" s="335" t="s">
        <v>1682</v>
      </c>
      <c r="C142" s="335" t="s">
        <v>514</v>
      </c>
      <c r="D142" s="335" t="s">
        <v>1423</v>
      </c>
      <c r="E142" s="340">
        <v>28600</v>
      </c>
      <c r="F142" s="340">
        <v>400</v>
      </c>
      <c r="G142" s="341">
        <v>1.42</v>
      </c>
      <c r="H142" s="340">
        <v>310262323800</v>
      </c>
    </row>
    <row r="143" spans="1:8">
      <c r="A143" s="335" t="s">
        <v>1290</v>
      </c>
      <c r="B143" s="335" t="s">
        <v>1291</v>
      </c>
      <c r="C143" s="335" t="s">
        <v>514</v>
      </c>
      <c r="D143" s="335" t="s">
        <v>1446</v>
      </c>
      <c r="E143" s="340">
        <v>17900</v>
      </c>
      <c r="F143" s="340">
        <v>300</v>
      </c>
      <c r="G143" s="341">
        <v>1.7</v>
      </c>
      <c r="H143" s="340">
        <v>75339668000</v>
      </c>
    </row>
    <row r="144" spans="1:8">
      <c r="A144" s="335" t="s">
        <v>1683</v>
      </c>
      <c r="B144" s="335" t="s">
        <v>1684</v>
      </c>
      <c r="C144" s="335" t="s">
        <v>514</v>
      </c>
      <c r="D144" s="335" t="s">
        <v>1685</v>
      </c>
      <c r="E144" s="340">
        <v>7190</v>
      </c>
      <c r="F144" s="340">
        <v>80</v>
      </c>
      <c r="G144" s="341">
        <v>1.1299999999999999</v>
      </c>
      <c r="H144" s="340">
        <v>192665591130</v>
      </c>
    </row>
    <row r="145" spans="1:8">
      <c r="A145" s="335" t="s">
        <v>1686</v>
      </c>
      <c r="B145" s="335" t="s">
        <v>1687</v>
      </c>
      <c r="C145" s="335" t="s">
        <v>514</v>
      </c>
      <c r="D145" s="335" t="s">
        <v>1423</v>
      </c>
      <c r="E145" s="340">
        <v>2175</v>
      </c>
      <c r="F145" s="340">
        <v>0</v>
      </c>
      <c r="G145" s="341">
        <v>0</v>
      </c>
      <c r="H145" s="340">
        <v>61074924375</v>
      </c>
    </row>
    <row r="146" spans="1:8">
      <c r="A146" s="335" t="s">
        <v>1164</v>
      </c>
      <c r="B146" s="335" t="s">
        <v>1165</v>
      </c>
      <c r="C146" s="335" t="s">
        <v>514</v>
      </c>
      <c r="D146" s="335" t="s">
        <v>1397</v>
      </c>
      <c r="E146" s="340">
        <v>10350</v>
      </c>
      <c r="F146" s="340">
        <v>430</v>
      </c>
      <c r="G146" s="341">
        <v>4.33</v>
      </c>
      <c r="H146" s="340">
        <v>146970000000</v>
      </c>
    </row>
    <row r="147" spans="1:8">
      <c r="A147" s="335" t="s">
        <v>1298</v>
      </c>
      <c r="B147" s="335" t="s">
        <v>1299</v>
      </c>
      <c r="C147" s="335" t="s">
        <v>514</v>
      </c>
      <c r="D147" s="335" t="s">
        <v>1487</v>
      </c>
      <c r="E147" s="340">
        <v>10350</v>
      </c>
      <c r="F147" s="340">
        <v>-250</v>
      </c>
      <c r="G147" s="341">
        <v>-2.36</v>
      </c>
      <c r="H147" s="340">
        <v>71115781500</v>
      </c>
    </row>
    <row r="148" spans="1:8">
      <c r="A148" s="335" t="s">
        <v>1688</v>
      </c>
      <c r="B148" s="335" t="s">
        <v>1689</v>
      </c>
      <c r="C148" s="335" t="s">
        <v>514</v>
      </c>
      <c r="D148" s="335" t="s">
        <v>1508</v>
      </c>
      <c r="E148" s="340">
        <v>2805</v>
      </c>
      <c r="F148" s="340">
        <v>5</v>
      </c>
      <c r="G148" s="341">
        <v>0.18</v>
      </c>
      <c r="H148" s="340">
        <v>90883851300</v>
      </c>
    </row>
    <row r="149" spans="1:8">
      <c r="A149" s="335" t="s">
        <v>1690</v>
      </c>
      <c r="B149" s="335" t="s">
        <v>1691</v>
      </c>
      <c r="C149" s="335" t="s">
        <v>514</v>
      </c>
      <c r="D149" s="335" t="s">
        <v>1432</v>
      </c>
      <c r="E149" s="340">
        <v>40900</v>
      </c>
      <c r="F149" s="340">
        <v>-300</v>
      </c>
      <c r="G149" s="341">
        <v>-0.73</v>
      </c>
      <c r="H149" s="340">
        <v>358066861900</v>
      </c>
    </row>
    <row r="150" spans="1:8">
      <c r="A150" s="335" t="s">
        <v>1692</v>
      </c>
      <c r="B150" s="335" t="s">
        <v>1693</v>
      </c>
      <c r="C150" s="335" t="s">
        <v>514</v>
      </c>
      <c r="D150" s="335" t="s">
        <v>1400</v>
      </c>
      <c r="E150" s="340">
        <v>10550</v>
      </c>
      <c r="F150" s="340">
        <v>-100</v>
      </c>
      <c r="G150" s="341">
        <v>-0.94</v>
      </c>
      <c r="H150" s="340">
        <v>100014000000</v>
      </c>
    </row>
    <row r="151" spans="1:8">
      <c r="A151" s="335" t="s">
        <v>1694</v>
      </c>
      <c r="B151" s="335" t="s">
        <v>1695</v>
      </c>
      <c r="C151" s="335" t="s">
        <v>514</v>
      </c>
      <c r="D151" s="335" t="s">
        <v>1413</v>
      </c>
      <c r="E151" s="340">
        <v>37550</v>
      </c>
      <c r="F151" s="340">
        <v>1600</v>
      </c>
      <c r="G151" s="341">
        <v>4.45</v>
      </c>
      <c r="H151" s="340">
        <v>371856861450</v>
      </c>
    </row>
    <row r="152" spans="1:8">
      <c r="A152" s="335" t="s">
        <v>1696</v>
      </c>
      <c r="B152" s="335" t="s">
        <v>1697</v>
      </c>
      <c r="C152" s="335" t="s">
        <v>514</v>
      </c>
      <c r="D152" s="335" t="s">
        <v>1432</v>
      </c>
      <c r="E152" s="340">
        <v>10050</v>
      </c>
      <c r="F152" s="340">
        <v>-50</v>
      </c>
      <c r="G152" s="341">
        <v>-0.5</v>
      </c>
      <c r="H152" s="340">
        <v>154770000000</v>
      </c>
    </row>
    <row r="153" spans="1:8">
      <c r="A153" s="335" t="s">
        <v>1698</v>
      </c>
      <c r="B153" s="335" t="s">
        <v>1699</v>
      </c>
      <c r="C153" s="335" t="s">
        <v>514</v>
      </c>
      <c r="D153" s="335" t="s">
        <v>1700</v>
      </c>
      <c r="E153" s="340">
        <v>31300</v>
      </c>
      <c r="F153" s="340">
        <v>300</v>
      </c>
      <c r="G153" s="341">
        <v>0.97</v>
      </c>
      <c r="H153" s="340">
        <v>313000000000</v>
      </c>
    </row>
    <row r="154" spans="1:8">
      <c r="A154" s="335" t="s">
        <v>1116</v>
      </c>
      <c r="B154" s="335" t="s">
        <v>1117</v>
      </c>
      <c r="C154" s="335" t="s">
        <v>514</v>
      </c>
      <c r="D154" s="335" t="s">
        <v>1487</v>
      </c>
      <c r="E154" s="340">
        <v>4705</v>
      </c>
      <c r="F154" s="340">
        <v>205</v>
      </c>
      <c r="G154" s="341">
        <v>4.5599999999999996</v>
      </c>
      <c r="H154" s="340">
        <v>185360786570</v>
      </c>
    </row>
    <row r="155" spans="1:8">
      <c r="A155" s="335" t="s">
        <v>1701</v>
      </c>
      <c r="B155" s="335" t="s">
        <v>1702</v>
      </c>
      <c r="C155" s="335" t="s">
        <v>514</v>
      </c>
      <c r="D155" s="335" t="s">
        <v>1467</v>
      </c>
      <c r="E155" s="340">
        <v>9610</v>
      </c>
      <c r="F155" s="340">
        <v>-80</v>
      </c>
      <c r="G155" s="341">
        <v>-0.83</v>
      </c>
      <c r="H155" s="340">
        <v>197850680000</v>
      </c>
    </row>
    <row r="156" spans="1:8">
      <c r="A156" s="335" t="s">
        <v>1703</v>
      </c>
      <c r="B156" s="335" t="s">
        <v>1704</v>
      </c>
      <c r="C156" s="335" t="s">
        <v>514</v>
      </c>
      <c r="D156" s="335" t="s">
        <v>1476</v>
      </c>
      <c r="E156" s="340">
        <v>10350</v>
      </c>
      <c r="F156" s="340">
        <v>-350</v>
      </c>
      <c r="G156" s="341">
        <v>-3.27</v>
      </c>
      <c r="H156" s="340">
        <v>121509000000</v>
      </c>
    </row>
    <row r="157" spans="1:8">
      <c r="A157" s="335" t="s">
        <v>1705</v>
      </c>
      <c r="B157" s="335" t="s">
        <v>1706</v>
      </c>
      <c r="C157" s="335" t="s">
        <v>514</v>
      </c>
      <c r="D157" s="335" t="s">
        <v>1432</v>
      </c>
      <c r="E157" s="340">
        <v>2525</v>
      </c>
      <c r="F157" s="340">
        <v>0</v>
      </c>
      <c r="G157" s="341">
        <v>0</v>
      </c>
      <c r="H157" s="340">
        <v>52181200550</v>
      </c>
    </row>
    <row r="158" spans="1:8">
      <c r="A158" s="335" t="s">
        <v>1707</v>
      </c>
      <c r="B158" s="335" t="s">
        <v>1708</v>
      </c>
      <c r="C158" s="335" t="s">
        <v>514</v>
      </c>
      <c r="D158" s="335" t="s">
        <v>228</v>
      </c>
      <c r="E158" s="340">
        <v>2190</v>
      </c>
      <c r="F158" s="340">
        <v>-10</v>
      </c>
      <c r="G158" s="341">
        <v>-0.45</v>
      </c>
      <c r="H158" s="340">
        <v>111895995780</v>
      </c>
    </row>
    <row r="159" spans="1:8">
      <c r="A159" s="335" t="s">
        <v>1185</v>
      </c>
      <c r="B159" s="335" t="s">
        <v>1186</v>
      </c>
      <c r="C159" s="335" t="s">
        <v>514</v>
      </c>
      <c r="D159" s="335" t="s">
        <v>1401</v>
      </c>
      <c r="E159" s="340">
        <v>3675</v>
      </c>
      <c r="F159" s="340">
        <v>150</v>
      </c>
      <c r="G159" s="341">
        <v>4.26</v>
      </c>
      <c r="H159" s="340">
        <v>138090285900</v>
      </c>
    </row>
    <row r="160" spans="1:8">
      <c r="A160" s="335" t="s">
        <v>1709</v>
      </c>
      <c r="B160" s="335" t="s">
        <v>1710</v>
      </c>
      <c r="C160" s="335" t="s">
        <v>514</v>
      </c>
      <c r="D160" s="335" t="s">
        <v>1473</v>
      </c>
      <c r="E160" s="340">
        <v>8990</v>
      </c>
      <c r="F160" s="340">
        <v>450</v>
      </c>
      <c r="G160" s="341">
        <v>5.27</v>
      </c>
      <c r="H160" s="340">
        <v>70795917370</v>
      </c>
    </row>
    <row r="161" spans="1:8">
      <c r="A161" s="335" t="s">
        <v>1711</v>
      </c>
      <c r="B161" s="335" t="s">
        <v>1712</v>
      </c>
      <c r="C161" s="335" t="s">
        <v>514</v>
      </c>
      <c r="D161" s="335" t="s">
        <v>1418</v>
      </c>
      <c r="E161" s="340">
        <v>23900</v>
      </c>
      <c r="F161" s="340">
        <v>500</v>
      </c>
      <c r="G161" s="341">
        <v>2.14</v>
      </c>
      <c r="H161" s="340">
        <v>526605884100</v>
      </c>
    </row>
    <row r="162" spans="1:8">
      <c r="A162" s="335" t="s">
        <v>1713</v>
      </c>
      <c r="B162" s="335" t="s">
        <v>1714</v>
      </c>
      <c r="C162" s="335" t="s">
        <v>514</v>
      </c>
      <c r="D162" s="335" t="s">
        <v>1418</v>
      </c>
      <c r="E162" s="340">
        <v>37950</v>
      </c>
      <c r="F162" s="340">
        <v>1650</v>
      </c>
      <c r="G162" s="341">
        <v>4.55</v>
      </c>
      <c r="H162" s="340">
        <v>336118064700</v>
      </c>
    </row>
    <row r="163" spans="1:8">
      <c r="A163" s="335" t="s">
        <v>1715</v>
      </c>
      <c r="B163" s="335" t="s">
        <v>1716</v>
      </c>
      <c r="C163" s="335" t="s">
        <v>514</v>
      </c>
      <c r="D163" s="335" t="s">
        <v>1432</v>
      </c>
      <c r="E163" s="340">
        <v>11300</v>
      </c>
      <c r="F163" s="340">
        <v>50</v>
      </c>
      <c r="G163" s="341">
        <v>0.44</v>
      </c>
      <c r="H163" s="340">
        <v>1111829713000</v>
      </c>
    </row>
    <row r="164" spans="1:8">
      <c r="A164" s="335" t="s">
        <v>1717</v>
      </c>
      <c r="B164" s="335" t="s">
        <v>1718</v>
      </c>
      <c r="C164" s="335" t="s">
        <v>514</v>
      </c>
      <c r="D164" s="335" t="s">
        <v>1647</v>
      </c>
      <c r="E164" s="340">
        <v>8070</v>
      </c>
      <c r="F164" s="340">
        <v>230</v>
      </c>
      <c r="G164" s="341">
        <v>2.93</v>
      </c>
      <c r="H164" s="340">
        <v>59040079650</v>
      </c>
    </row>
    <row r="165" spans="1:8">
      <c r="A165" s="335" t="s">
        <v>1719</v>
      </c>
      <c r="B165" s="335" t="s">
        <v>1720</v>
      </c>
      <c r="C165" s="335" t="s">
        <v>514</v>
      </c>
      <c r="D165" s="335" t="s">
        <v>1473</v>
      </c>
      <c r="E165" s="340">
        <v>4095</v>
      </c>
      <c r="F165" s="340">
        <v>65</v>
      </c>
      <c r="G165" s="341">
        <v>1.61</v>
      </c>
      <c r="H165" s="340">
        <v>51132880890</v>
      </c>
    </row>
    <row r="166" spans="1:8">
      <c r="A166" s="335" t="s">
        <v>1721</v>
      </c>
      <c r="B166" s="335" t="s">
        <v>1722</v>
      </c>
      <c r="C166" s="335" t="s">
        <v>514</v>
      </c>
      <c r="D166" s="335" t="s">
        <v>1423</v>
      </c>
      <c r="E166" s="340">
        <v>34900</v>
      </c>
      <c r="F166" s="340">
        <v>1350</v>
      </c>
      <c r="G166" s="341">
        <v>4.0199999999999996</v>
      </c>
      <c r="H166" s="340">
        <v>286436898900</v>
      </c>
    </row>
    <row r="167" spans="1:8">
      <c r="A167" s="335" t="s">
        <v>1723</v>
      </c>
      <c r="B167" s="335" t="s">
        <v>1724</v>
      </c>
      <c r="C167" s="335" t="s">
        <v>514</v>
      </c>
      <c r="D167" s="335" t="s">
        <v>1685</v>
      </c>
      <c r="E167" s="340">
        <v>3050</v>
      </c>
      <c r="F167" s="340">
        <v>0</v>
      </c>
      <c r="G167" s="341">
        <v>0</v>
      </c>
      <c r="H167" s="340">
        <v>57664154000</v>
      </c>
    </row>
    <row r="168" spans="1:8">
      <c r="A168" s="335" t="s">
        <v>1154</v>
      </c>
      <c r="B168" s="335" t="s">
        <v>1155</v>
      </c>
      <c r="C168" s="335" t="s">
        <v>514</v>
      </c>
      <c r="D168" s="335" t="s">
        <v>1397</v>
      </c>
      <c r="E168" s="340">
        <v>4110</v>
      </c>
      <c r="F168" s="340">
        <v>-10</v>
      </c>
      <c r="G168" s="341">
        <v>-0.24</v>
      </c>
      <c r="H168" s="340">
        <v>152923326420</v>
      </c>
    </row>
    <row r="169" spans="1:8">
      <c r="A169" s="335" t="s">
        <v>1725</v>
      </c>
      <c r="B169" s="335" t="s">
        <v>1726</v>
      </c>
      <c r="C169" s="335" t="s">
        <v>514</v>
      </c>
      <c r="D169" s="335" t="s">
        <v>228</v>
      </c>
      <c r="E169" s="340">
        <v>6350</v>
      </c>
      <c r="F169" s="340">
        <v>150</v>
      </c>
      <c r="G169" s="341">
        <v>2.42</v>
      </c>
      <c r="H169" s="340">
        <v>41465588900</v>
      </c>
    </row>
    <row r="170" spans="1:8">
      <c r="A170" s="335" t="s">
        <v>1727</v>
      </c>
      <c r="B170" s="335" t="s">
        <v>1728</v>
      </c>
      <c r="C170" s="335" t="s">
        <v>514</v>
      </c>
      <c r="D170" s="335" t="s">
        <v>1413</v>
      </c>
      <c r="E170" s="340">
        <v>9940</v>
      </c>
      <c r="F170" s="340">
        <v>-30</v>
      </c>
      <c r="G170" s="341">
        <v>-0.3</v>
      </c>
      <c r="H170" s="340">
        <v>609386162700</v>
      </c>
    </row>
    <row r="171" spans="1:8">
      <c r="A171" s="335" t="s">
        <v>929</v>
      </c>
      <c r="B171" s="335" t="s">
        <v>930</v>
      </c>
      <c r="C171" s="335" t="s">
        <v>514</v>
      </c>
      <c r="D171" s="335" t="s">
        <v>1401</v>
      </c>
      <c r="E171" s="340">
        <v>39700</v>
      </c>
      <c r="F171" s="340">
        <v>1950</v>
      </c>
      <c r="G171" s="341">
        <v>5.17</v>
      </c>
      <c r="H171" s="340">
        <v>915450319400</v>
      </c>
    </row>
    <row r="172" spans="1:8">
      <c r="A172" s="335" t="s">
        <v>1729</v>
      </c>
      <c r="B172" s="335" t="s">
        <v>1730</v>
      </c>
      <c r="C172" s="335" t="s">
        <v>514</v>
      </c>
      <c r="D172" s="335" t="s">
        <v>1401</v>
      </c>
      <c r="E172" s="340">
        <v>45200</v>
      </c>
      <c r="F172" s="340">
        <v>1050</v>
      </c>
      <c r="G172" s="341">
        <v>2.38</v>
      </c>
      <c r="H172" s="340">
        <v>487366107200</v>
      </c>
    </row>
    <row r="173" spans="1:8">
      <c r="A173" s="335" t="s">
        <v>1731</v>
      </c>
      <c r="B173" s="335" t="s">
        <v>1732</v>
      </c>
      <c r="C173" s="335" t="s">
        <v>514</v>
      </c>
      <c r="D173" s="335" t="s">
        <v>1535</v>
      </c>
      <c r="E173" s="340">
        <v>17450</v>
      </c>
      <c r="F173" s="340">
        <v>0</v>
      </c>
      <c r="G173" s="341">
        <v>0</v>
      </c>
      <c r="H173" s="340">
        <v>206721774000</v>
      </c>
    </row>
    <row r="174" spans="1:8">
      <c r="A174" s="335" t="s">
        <v>1733</v>
      </c>
      <c r="B174" s="335" t="s">
        <v>1734</v>
      </c>
      <c r="C174" s="335" t="s">
        <v>514</v>
      </c>
      <c r="D174" s="335" t="s">
        <v>1410</v>
      </c>
      <c r="E174" s="340">
        <v>1395</v>
      </c>
      <c r="F174" s="340">
        <v>25</v>
      </c>
      <c r="G174" s="341">
        <v>1.82</v>
      </c>
      <c r="H174" s="340">
        <v>121359544155</v>
      </c>
    </row>
    <row r="175" spans="1:8">
      <c r="A175" s="335" t="s">
        <v>1735</v>
      </c>
      <c r="B175" s="335" t="s">
        <v>1736</v>
      </c>
      <c r="C175" s="335" t="s">
        <v>514</v>
      </c>
      <c r="D175" s="335" t="s">
        <v>1685</v>
      </c>
      <c r="E175" s="340">
        <v>1365</v>
      </c>
      <c r="F175" s="340">
        <v>30</v>
      </c>
      <c r="G175" s="341">
        <v>2.25</v>
      </c>
      <c r="H175" s="340">
        <v>105263576145</v>
      </c>
    </row>
    <row r="176" spans="1:8">
      <c r="A176" s="335" t="s">
        <v>935</v>
      </c>
      <c r="B176" s="335" t="s">
        <v>936</v>
      </c>
      <c r="C176" s="335" t="s">
        <v>514</v>
      </c>
      <c r="D176" s="335" t="s">
        <v>1401</v>
      </c>
      <c r="E176" s="340">
        <v>75600</v>
      </c>
      <c r="F176" s="340">
        <v>1300</v>
      </c>
      <c r="G176" s="341">
        <v>1.75</v>
      </c>
      <c r="H176" s="340">
        <v>722993040000</v>
      </c>
    </row>
    <row r="177" spans="1:8">
      <c r="A177" s="335" t="s">
        <v>1737</v>
      </c>
      <c r="B177" s="335" t="s">
        <v>1738</v>
      </c>
      <c r="C177" s="335" t="s">
        <v>514</v>
      </c>
      <c r="D177" s="335" t="s">
        <v>1418</v>
      </c>
      <c r="E177" s="340">
        <v>13600</v>
      </c>
      <c r="F177" s="340">
        <v>-100</v>
      </c>
      <c r="G177" s="341">
        <v>-0.73</v>
      </c>
      <c r="H177" s="340">
        <v>481077179200</v>
      </c>
    </row>
    <row r="178" spans="1:8">
      <c r="A178" s="335" t="s">
        <v>1739</v>
      </c>
      <c r="B178" s="335" t="s">
        <v>1740</v>
      </c>
      <c r="C178" s="335" t="s">
        <v>514</v>
      </c>
      <c r="D178" s="335" t="s">
        <v>1508</v>
      </c>
      <c r="E178" s="340">
        <v>26500</v>
      </c>
      <c r="F178" s="340">
        <v>-300</v>
      </c>
      <c r="G178" s="341">
        <v>-1.1200000000000001</v>
      </c>
      <c r="H178" s="340">
        <v>839727283000</v>
      </c>
    </row>
    <row r="179" spans="1:8">
      <c r="A179" s="335" t="s">
        <v>1741</v>
      </c>
      <c r="B179" s="335" t="s">
        <v>1742</v>
      </c>
      <c r="C179" s="335" t="s">
        <v>514</v>
      </c>
      <c r="D179" s="335" t="s">
        <v>1418</v>
      </c>
      <c r="E179" s="340">
        <v>13250</v>
      </c>
      <c r="F179" s="340">
        <v>0</v>
      </c>
      <c r="G179" s="341">
        <v>0</v>
      </c>
      <c r="H179" s="340">
        <v>382275312750</v>
      </c>
    </row>
    <row r="180" spans="1:8">
      <c r="A180" s="335" t="s">
        <v>1743</v>
      </c>
      <c r="B180" s="335" t="s">
        <v>1744</v>
      </c>
      <c r="C180" s="335" t="s">
        <v>514</v>
      </c>
      <c r="D180" s="335" t="s">
        <v>1432</v>
      </c>
      <c r="E180" s="340">
        <v>24150</v>
      </c>
      <c r="F180" s="340">
        <v>-150</v>
      </c>
      <c r="G180" s="341">
        <v>-0.62</v>
      </c>
      <c r="H180" s="340">
        <v>115090447500</v>
      </c>
    </row>
    <row r="181" spans="1:8">
      <c r="A181" s="335" t="s">
        <v>1745</v>
      </c>
      <c r="B181" s="335" t="s">
        <v>1746</v>
      </c>
      <c r="C181" s="335" t="s">
        <v>514</v>
      </c>
      <c r="D181" s="335" t="s">
        <v>1647</v>
      </c>
      <c r="E181" s="340">
        <v>40450</v>
      </c>
      <c r="F181" s="340">
        <v>-50</v>
      </c>
      <c r="G181" s="341">
        <v>-0.12</v>
      </c>
      <c r="H181" s="340">
        <v>364201283000</v>
      </c>
    </row>
    <row r="182" spans="1:8">
      <c r="A182" s="335" t="s">
        <v>1747</v>
      </c>
      <c r="B182" s="335" t="s">
        <v>1748</v>
      </c>
      <c r="C182" s="335" t="s">
        <v>514</v>
      </c>
      <c r="D182" s="335" t="s">
        <v>1749</v>
      </c>
      <c r="E182" s="340">
        <v>39100</v>
      </c>
      <c r="F182" s="340">
        <v>300</v>
      </c>
      <c r="G182" s="341">
        <v>0.77</v>
      </c>
      <c r="H182" s="340">
        <v>394196190400</v>
      </c>
    </row>
    <row r="183" spans="1:8">
      <c r="A183" s="335" t="s">
        <v>1750</v>
      </c>
      <c r="B183" s="335" t="s">
        <v>1751</v>
      </c>
      <c r="C183" s="335" t="s">
        <v>514</v>
      </c>
      <c r="D183" s="335" t="s">
        <v>1432</v>
      </c>
      <c r="E183" s="340">
        <v>25550</v>
      </c>
      <c r="F183" s="340">
        <v>-400</v>
      </c>
      <c r="G183" s="341">
        <v>-1.54</v>
      </c>
      <c r="H183" s="340">
        <v>194674852400</v>
      </c>
    </row>
    <row r="184" spans="1:8">
      <c r="A184" s="335" t="s">
        <v>1752</v>
      </c>
      <c r="B184" s="335" t="s">
        <v>1753</v>
      </c>
      <c r="C184" s="335" t="s">
        <v>514</v>
      </c>
      <c r="D184" s="335" t="s">
        <v>1432</v>
      </c>
      <c r="E184" s="340">
        <v>102500</v>
      </c>
      <c r="F184" s="340">
        <v>1000</v>
      </c>
      <c r="G184" s="341">
        <v>0.99</v>
      </c>
      <c r="H184" s="340">
        <v>1081790535000</v>
      </c>
    </row>
    <row r="185" spans="1:8">
      <c r="A185" s="335" t="s">
        <v>1754</v>
      </c>
      <c r="B185" s="335" t="s">
        <v>1755</v>
      </c>
      <c r="C185" s="335" t="s">
        <v>514</v>
      </c>
      <c r="D185" s="335" t="s">
        <v>1413</v>
      </c>
      <c r="E185" s="340">
        <v>41750</v>
      </c>
      <c r="F185" s="340">
        <v>50</v>
      </c>
      <c r="G185" s="341">
        <v>0.12</v>
      </c>
      <c r="H185" s="340">
        <v>529440768000</v>
      </c>
    </row>
    <row r="186" spans="1:8">
      <c r="A186" s="335" t="s">
        <v>348</v>
      </c>
      <c r="B186" s="335" t="s">
        <v>1756</v>
      </c>
      <c r="C186" s="335" t="s">
        <v>514</v>
      </c>
      <c r="D186" s="335" t="s">
        <v>1413</v>
      </c>
      <c r="E186" s="340">
        <v>9960</v>
      </c>
      <c r="F186" s="340">
        <v>20</v>
      </c>
      <c r="G186" s="341">
        <v>0.2</v>
      </c>
      <c r="H186" s="340">
        <v>210328138680</v>
      </c>
    </row>
    <row r="187" spans="1:8">
      <c r="A187" s="335" t="s">
        <v>1757</v>
      </c>
      <c r="B187" s="335" t="s">
        <v>1758</v>
      </c>
      <c r="C187" s="335" t="s">
        <v>514</v>
      </c>
      <c r="D187" s="335" t="s">
        <v>1413</v>
      </c>
      <c r="E187" s="340">
        <v>12750</v>
      </c>
      <c r="F187" s="340">
        <v>200</v>
      </c>
      <c r="G187" s="341">
        <v>1.59</v>
      </c>
      <c r="H187" s="340">
        <v>226341519000</v>
      </c>
    </row>
    <row r="188" spans="1:8">
      <c r="A188" s="335" t="s">
        <v>1759</v>
      </c>
      <c r="B188" s="335" t="s">
        <v>1760</v>
      </c>
      <c r="C188" s="335" t="s">
        <v>514</v>
      </c>
      <c r="D188" s="335" t="s">
        <v>1508</v>
      </c>
      <c r="E188" s="340">
        <v>5770</v>
      </c>
      <c r="F188" s="340">
        <v>0</v>
      </c>
      <c r="G188" s="341">
        <v>0</v>
      </c>
      <c r="H188" s="340">
        <v>99593806250</v>
      </c>
    </row>
    <row r="189" spans="1:8">
      <c r="A189" s="335" t="s">
        <v>1761</v>
      </c>
      <c r="B189" s="335" t="s">
        <v>1762</v>
      </c>
      <c r="C189" s="335" t="s">
        <v>514</v>
      </c>
      <c r="D189" s="335" t="s">
        <v>1763</v>
      </c>
      <c r="E189" s="340">
        <v>12800</v>
      </c>
      <c r="F189" s="340">
        <v>250</v>
      </c>
      <c r="G189" s="341">
        <v>1.99</v>
      </c>
      <c r="H189" s="340">
        <v>205191180800</v>
      </c>
    </row>
    <row r="190" spans="1:8">
      <c r="A190" s="335" t="s">
        <v>1764</v>
      </c>
      <c r="B190" s="335" t="s">
        <v>1765</v>
      </c>
      <c r="C190" s="335" t="s">
        <v>514</v>
      </c>
      <c r="D190" s="335" t="s">
        <v>228</v>
      </c>
      <c r="E190" s="340">
        <v>7110</v>
      </c>
      <c r="F190" s="340">
        <v>-10</v>
      </c>
      <c r="G190" s="341">
        <v>-0.14000000000000001</v>
      </c>
      <c r="H190" s="340">
        <v>85714853850</v>
      </c>
    </row>
    <row r="191" spans="1:8">
      <c r="A191" s="335" t="s">
        <v>1766</v>
      </c>
      <c r="B191" s="335" t="s">
        <v>1767</v>
      </c>
      <c r="C191" s="335" t="s">
        <v>514</v>
      </c>
      <c r="D191" s="335" t="s">
        <v>1470</v>
      </c>
      <c r="E191" s="340">
        <v>7610</v>
      </c>
      <c r="F191" s="340">
        <v>250</v>
      </c>
      <c r="G191" s="341">
        <v>3.4</v>
      </c>
      <c r="H191" s="340">
        <v>54051874230</v>
      </c>
    </row>
    <row r="192" spans="1:8">
      <c r="A192" s="335" t="s">
        <v>1768</v>
      </c>
      <c r="B192" s="335" t="s">
        <v>1769</v>
      </c>
      <c r="C192" s="335" t="s">
        <v>514</v>
      </c>
      <c r="D192" s="335" t="s">
        <v>1397</v>
      </c>
      <c r="E192" s="340">
        <v>2230</v>
      </c>
      <c r="F192" s="340">
        <v>0</v>
      </c>
      <c r="G192" s="341">
        <v>0</v>
      </c>
      <c r="H192" s="340">
        <v>79475797330</v>
      </c>
    </row>
    <row r="193" spans="1:8">
      <c r="A193" s="335" t="s">
        <v>1770</v>
      </c>
      <c r="B193" s="335" t="s">
        <v>1771</v>
      </c>
      <c r="C193" s="335" t="s">
        <v>514</v>
      </c>
      <c r="D193" s="335" t="s">
        <v>1423</v>
      </c>
      <c r="E193" s="340">
        <v>1455</v>
      </c>
      <c r="F193" s="340">
        <v>-35</v>
      </c>
      <c r="G193" s="341">
        <v>-2.35</v>
      </c>
      <c r="H193" s="340">
        <v>48646106250</v>
      </c>
    </row>
    <row r="194" spans="1:8">
      <c r="A194" s="335" t="s">
        <v>1772</v>
      </c>
      <c r="B194" s="335" t="s">
        <v>1773</v>
      </c>
      <c r="C194" s="335" t="s">
        <v>514</v>
      </c>
      <c r="D194" s="335" t="s">
        <v>1487</v>
      </c>
      <c r="E194" s="340">
        <v>3840</v>
      </c>
      <c r="F194" s="340">
        <v>85</v>
      </c>
      <c r="G194" s="341">
        <v>2.2599999999999998</v>
      </c>
      <c r="H194" s="340">
        <v>115370887680</v>
      </c>
    </row>
    <row r="195" spans="1:8">
      <c r="A195" s="335" t="s">
        <v>1774</v>
      </c>
      <c r="B195" s="335" t="s">
        <v>1775</v>
      </c>
      <c r="C195" s="335" t="s">
        <v>514</v>
      </c>
      <c r="D195" s="335" t="s">
        <v>1404</v>
      </c>
      <c r="E195" s="340">
        <v>10750</v>
      </c>
      <c r="F195" s="340">
        <v>50</v>
      </c>
      <c r="G195" s="341">
        <v>0.47</v>
      </c>
      <c r="H195" s="340">
        <v>321460948000</v>
      </c>
    </row>
    <row r="196" spans="1:8">
      <c r="A196" s="335" t="s">
        <v>1776</v>
      </c>
      <c r="B196" s="335" t="s">
        <v>1777</v>
      </c>
      <c r="C196" s="335" t="s">
        <v>514</v>
      </c>
      <c r="D196" s="335" t="s">
        <v>1647</v>
      </c>
      <c r="E196" s="340">
        <v>29450</v>
      </c>
      <c r="F196" s="340">
        <v>100</v>
      </c>
      <c r="G196" s="341">
        <v>0.34</v>
      </c>
      <c r="H196" s="340">
        <v>268384446800</v>
      </c>
    </row>
    <row r="197" spans="1:8">
      <c r="A197" s="335" t="s">
        <v>1041</v>
      </c>
      <c r="B197" s="335" t="s">
        <v>1042</v>
      </c>
      <c r="C197" s="335" t="s">
        <v>514</v>
      </c>
      <c r="D197" s="335" t="s">
        <v>1397</v>
      </c>
      <c r="E197" s="340">
        <v>6410</v>
      </c>
      <c r="F197" s="340">
        <v>120</v>
      </c>
      <c r="G197" s="341">
        <v>1.91</v>
      </c>
      <c r="H197" s="340">
        <v>280069719840</v>
      </c>
    </row>
    <row r="198" spans="1:8">
      <c r="A198" s="335" t="s">
        <v>1778</v>
      </c>
      <c r="B198" s="335" t="s">
        <v>1779</v>
      </c>
      <c r="C198" s="335" t="s">
        <v>514</v>
      </c>
      <c r="D198" s="335" t="s">
        <v>1410</v>
      </c>
      <c r="E198" s="340">
        <v>717</v>
      </c>
      <c r="F198" s="340">
        <v>0</v>
      </c>
      <c r="G198" s="341">
        <v>0</v>
      </c>
      <c r="H198" s="340">
        <v>89790577527</v>
      </c>
    </row>
    <row r="199" spans="1:8">
      <c r="A199" s="335" t="s">
        <v>1366</v>
      </c>
      <c r="B199" s="335" t="s">
        <v>1367</v>
      </c>
      <c r="C199" s="335" t="s">
        <v>514</v>
      </c>
      <c r="D199" s="335" t="s">
        <v>1487</v>
      </c>
      <c r="E199" s="340">
        <v>1780</v>
      </c>
      <c r="F199" s="340">
        <v>-50</v>
      </c>
      <c r="G199" s="341">
        <v>-2.73</v>
      </c>
      <c r="H199" s="340">
        <v>39238880700</v>
      </c>
    </row>
    <row r="200" spans="1:8">
      <c r="A200" s="335" t="s">
        <v>1780</v>
      </c>
      <c r="B200" s="335" t="s">
        <v>1781</v>
      </c>
      <c r="C200" s="335" t="s">
        <v>514</v>
      </c>
      <c r="D200" s="335" t="s">
        <v>1562</v>
      </c>
      <c r="E200" s="340">
        <v>33900</v>
      </c>
      <c r="F200" s="340">
        <v>500</v>
      </c>
      <c r="G200" s="341">
        <v>1.5</v>
      </c>
      <c r="H200" s="340">
        <v>443236465800</v>
      </c>
    </row>
    <row r="201" spans="1:8">
      <c r="A201" s="335" t="s">
        <v>1782</v>
      </c>
      <c r="B201" s="335" t="s">
        <v>1783</v>
      </c>
      <c r="C201" s="335" t="s">
        <v>514</v>
      </c>
      <c r="D201" s="335" t="s">
        <v>1418</v>
      </c>
      <c r="E201" s="340">
        <v>8500</v>
      </c>
      <c r="F201" s="340">
        <v>0</v>
      </c>
      <c r="G201" s="341">
        <v>0</v>
      </c>
      <c r="H201" s="340">
        <v>586066840000</v>
      </c>
    </row>
    <row r="202" spans="1:8">
      <c r="A202" s="335" t="s">
        <v>1784</v>
      </c>
      <c r="B202" s="335" t="s">
        <v>1785</v>
      </c>
      <c r="C202" s="335" t="s">
        <v>514</v>
      </c>
      <c r="D202" s="335" t="s">
        <v>1401</v>
      </c>
      <c r="E202" s="340">
        <v>3180</v>
      </c>
      <c r="F202" s="340">
        <v>140</v>
      </c>
      <c r="G202" s="341">
        <v>4.6100000000000003</v>
      </c>
      <c r="H202" s="340">
        <v>41787985680</v>
      </c>
    </row>
    <row r="203" spans="1:8">
      <c r="A203" s="335" t="s">
        <v>1786</v>
      </c>
      <c r="B203" s="335" t="s">
        <v>1787</v>
      </c>
      <c r="C203" s="335" t="s">
        <v>514</v>
      </c>
      <c r="D203" s="335" t="s">
        <v>1404</v>
      </c>
      <c r="E203" s="340">
        <v>10350</v>
      </c>
      <c r="F203" s="340">
        <v>0</v>
      </c>
      <c r="G203" s="341">
        <v>0</v>
      </c>
      <c r="H203" s="340">
        <v>363182203800</v>
      </c>
    </row>
    <row r="204" spans="1:8">
      <c r="A204" s="335" t="s">
        <v>1788</v>
      </c>
      <c r="B204" s="335" t="s">
        <v>1789</v>
      </c>
      <c r="C204" s="335" t="s">
        <v>514</v>
      </c>
      <c r="D204" s="335" t="s">
        <v>1410</v>
      </c>
      <c r="E204" s="340">
        <v>12850</v>
      </c>
      <c r="F204" s="340">
        <v>50</v>
      </c>
      <c r="G204" s="341">
        <v>0.39</v>
      </c>
      <c r="H204" s="340">
        <v>492155000000</v>
      </c>
    </row>
    <row r="205" spans="1:8">
      <c r="A205" s="335" t="s">
        <v>1790</v>
      </c>
      <c r="B205" s="335" t="s">
        <v>1791</v>
      </c>
      <c r="C205" s="335" t="s">
        <v>514</v>
      </c>
      <c r="D205" s="335" t="s">
        <v>1487</v>
      </c>
      <c r="E205" s="340">
        <v>18700</v>
      </c>
      <c r="F205" s="340">
        <v>500</v>
      </c>
      <c r="G205" s="341">
        <v>2.75</v>
      </c>
      <c r="H205" s="340">
        <v>506104410900</v>
      </c>
    </row>
    <row r="206" spans="1:8">
      <c r="A206" s="335" t="s">
        <v>1792</v>
      </c>
      <c r="B206" s="335" t="s">
        <v>1793</v>
      </c>
      <c r="C206" s="335" t="s">
        <v>514</v>
      </c>
      <c r="D206" s="335" t="s">
        <v>1470</v>
      </c>
      <c r="E206" s="340">
        <v>9700</v>
      </c>
      <c r="F206" s="340">
        <v>40</v>
      </c>
      <c r="G206" s="341">
        <v>0.41</v>
      </c>
      <c r="H206" s="340">
        <v>28126352800</v>
      </c>
    </row>
    <row r="207" spans="1:8">
      <c r="A207" s="335" t="s">
        <v>1368</v>
      </c>
      <c r="B207" s="335" t="s">
        <v>1369</v>
      </c>
      <c r="C207" s="335" t="s">
        <v>514</v>
      </c>
      <c r="D207" s="335" t="s">
        <v>1397</v>
      </c>
      <c r="E207" s="340">
        <v>4155</v>
      </c>
      <c r="F207" s="340">
        <v>65</v>
      </c>
      <c r="G207" s="341">
        <v>1.59</v>
      </c>
      <c r="H207" s="340">
        <v>37343145600</v>
      </c>
    </row>
    <row r="208" spans="1:8">
      <c r="A208" s="335" t="s">
        <v>1794</v>
      </c>
      <c r="B208" s="335" t="s">
        <v>1795</v>
      </c>
      <c r="C208" s="335" t="s">
        <v>514</v>
      </c>
      <c r="D208" s="335" t="s">
        <v>1470</v>
      </c>
      <c r="E208" s="340">
        <v>5670</v>
      </c>
      <c r="F208" s="340">
        <v>90</v>
      </c>
      <c r="G208" s="341">
        <v>1.61</v>
      </c>
      <c r="H208" s="340">
        <v>56700000000</v>
      </c>
    </row>
    <row r="209" spans="1:8">
      <c r="A209" s="335" t="s">
        <v>1796</v>
      </c>
      <c r="B209" s="335" t="s">
        <v>1797</v>
      </c>
      <c r="C209" s="335" t="s">
        <v>514</v>
      </c>
      <c r="D209" s="335" t="s">
        <v>1470</v>
      </c>
      <c r="E209" s="340">
        <v>6080</v>
      </c>
      <c r="F209" s="340">
        <v>200</v>
      </c>
      <c r="G209" s="341">
        <v>3.4</v>
      </c>
      <c r="H209" s="340">
        <v>96691449920</v>
      </c>
    </row>
    <row r="210" spans="1:8">
      <c r="A210" s="335" t="s">
        <v>1798</v>
      </c>
      <c r="B210" s="335" t="s">
        <v>1799</v>
      </c>
      <c r="C210" s="335" t="s">
        <v>514</v>
      </c>
      <c r="D210" s="335" t="s">
        <v>1654</v>
      </c>
      <c r="E210" s="340">
        <v>13550</v>
      </c>
      <c r="F210" s="340">
        <v>-50</v>
      </c>
      <c r="G210" s="341">
        <v>-0.37</v>
      </c>
      <c r="H210" s="340">
        <v>121950000000</v>
      </c>
    </row>
    <row r="211" spans="1:8">
      <c r="A211" s="335" t="s">
        <v>1800</v>
      </c>
      <c r="B211" s="335" t="s">
        <v>1801</v>
      </c>
      <c r="C211" s="335" t="s">
        <v>514</v>
      </c>
      <c r="D211" s="335" t="s">
        <v>1410</v>
      </c>
      <c r="E211" s="340">
        <v>1445</v>
      </c>
      <c r="F211" s="340">
        <v>-10</v>
      </c>
      <c r="G211" s="341">
        <v>-0.69</v>
      </c>
      <c r="H211" s="340">
        <v>145656650250</v>
      </c>
    </row>
    <row r="212" spans="1:8">
      <c r="A212" s="335" t="s">
        <v>1362</v>
      </c>
      <c r="B212" s="335" t="s">
        <v>1363</v>
      </c>
      <c r="C212" s="335" t="s">
        <v>514</v>
      </c>
      <c r="D212" s="335" t="s">
        <v>1397</v>
      </c>
      <c r="E212" s="340">
        <v>5090</v>
      </c>
      <c r="F212" s="340">
        <v>-40</v>
      </c>
      <c r="G212" s="341">
        <v>-0.78</v>
      </c>
      <c r="H212" s="340">
        <v>42371297800</v>
      </c>
    </row>
    <row r="213" spans="1:8">
      <c r="A213" s="335" t="s">
        <v>1802</v>
      </c>
      <c r="B213" s="335" t="s">
        <v>1803</v>
      </c>
      <c r="C213" s="335" t="s">
        <v>514</v>
      </c>
      <c r="D213" s="335" t="s">
        <v>1397</v>
      </c>
      <c r="E213" s="340">
        <v>32700</v>
      </c>
      <c r="F213" s="340">
        <v>600</v>
      </c>
      <c r="G213" s="341">
        <v>1.87</v>
      </c>
      <c r="H213" s="340">
        <v>242530995000</v>
      </c>
    </row>
    <row r="214" spans="1:8">
      <c r="A214" s="335" t="s">
        <v>1804</v>
      </c>
      <c r="B214" s="335" t="s">
        <v>1805</v>
      </c>
      <c r="C214" s="335" t="s">
        <v>514</v>
      </c>
      <c r="D214" s="335" t="s">
        <v>1413</v>
      </c>
      <c r="E214" s="340">
        <v>10150</v>
      </c>
      <c r="F214" s="340">
        <v>50</v>
      </c>
      <c r="G214" s="341">
        <v>0.5</v>
      </c>
      <c r="H214" s="340">
        <v>112528776850</v>
      </c>
    </row>
    <row r="215" spans="1:8">
      <c r="A215" s="335" t="s">
        <v>1806</v>
      </c>
      <c r="B215" s="335" t="s">
        <v>1807</v>
      </c>
      <c r="C215" s="335" t="s">
        <v>514</v>
      </c>
      <c r="D215" s="335" t="s">
        <v>1413</v>
      </c>
      <c r="E215" s="340">
        <v>19950</v>
      </c>
      <c r="F215" s="340">
        <v>700</v>
      </c>
      <c r="G215" s="341">
        <v>3.64</v>
      </c>
      <c r="H215" s="340">
        <v>75810000000</v>
      </c>
    </row>
    <row r="216" spans="1:8">
      <c r="A216" s="335" t="s">
        <v>1808</v>
      </c>
      <c r="B216" s="335" t="s">
        <v>1809</v>
      </c>
      <c r="C216" s="335" t="s">
        <v>514</v>
      </c>
      <c r="D216" s="335" t="s">
        <v>1446</v>
      </c>
      <c r="E216" s="340">
        <v>1285</v>
      </c>
      <c r="F216" s="340">
        <v>-35</v>
      </c>
      <c r="G216" s="341">
        <v>-2.65</v>
      </c>
      <c r="H216" s="340">
        <v>129516875755</v>
      </c>
    </row>
    <row r="217" spans="1:8">
      <c r="A217" s="335" t="s">
        <v>1810</v>
      </c>
      <c r="B217" s="335" t="s">
        <v>1811</v>
      </c>
      <c r="C217" s="335" t="s">
        <v>514</v>
      </c>
      <c r="D217" s="335" t="s">
        <v>1400</v>
      </c>
      <c r="E217" s="340">
        <v>4270</v>
      </c>
      <c r="F217" s="340">
        <v>380</v>
      </c>
      <c r="G217" s="341">
        <v>9.77</v>
      </c>
      <c r="H217" s="340">
        <v>170800000000</v>
      </c>
    </row>
    <row r="218" spans="1:8">
      <c r="A218" s="335" t="s">
        <v>1812</v>
      </c>
      <c r="B218" s="335" t="s">
        <v>1813</v>
      </c>
      <c r="C218" s="335" t="s">
        <v>514</v>
      </c>
      <c r="D218" s="335" t="s">
        <v>1473</v>
      </c>
      <c r="E218" s="340">
        <v>2860</v>
      </c>
      <c r="F218" s="340">
        <v>105</v>
      </c>
      <c r="G218" s="341">
        <v>3.81</v>
      </c>
      <c r="H218" s="340">
        <v>89521663660</v>
      </c>
    </row>
    <row r="219" spans="1:8">
      <c r="A219" s="335" t="s">
        <v>1814</v>
      </c>
      <c r="B219" s="335" t="s">
        <v>1815</v>
      </c>
      <c r="C219" s="335" t="s">
        <v>514</v>
      </c>
      <c r="D219" s="335" t="s">
        <v>1400</v>
      </c>
      <c r="E219" s="340">
        <v>2095</v>
      </c>
      <c r="F219" s="340">
        <v>-5</v>
      </c>
      <c r="G219" s="341">
        <v>-0.24</v>
      </c>
      <c r="H219" s="340">
        <v>10904475000</v>
      </c>
    </row>
    <row r="220" spans="1:8">
      <c r="A220" s="335" t="s">
        <v>1816</v>
      </c>
      <c r="B220" s="335" t="s">
        <v>1817</v>
      </c>
      <c r="C220" s="335" t="s">
        <v>514</v>
      </c>
      <c r="D220" s="335" t="s">
        <v>1400</v>
      </c>
      <c r="E220" s="340">
        <v>2100</v>
      </c>
      <c r="F220" s="340">
        <v>10</v>
      </c>
      <c r="G220" s="341">
        <v>0.48</v>
      </c>
      <c r="H220" s="340">
        <v>11781000000</v>
      </c>
    </row>
    <row r="221" spans="1:8">
      <c r="A221" s="335" t="s">
        <v>1818</v>
      </c>
      <c r="B221" s="335" t="s">
        <v>1819</v>
      </c>
      <c r="C221" s="335" t="s">
        <v>514</v>
      </c>
      <c r="D221" s="335" t="s">
        <v>1400</v>
      </c>
      <c r="E221" s="340">
        <v>2130</v>
      </c>
      <c r="F221" s="340">
        <v>25</v>
      </c>
      <c r="G221" s="341">
        <v>1.19</v>
      </c>
      <c r="H221" s="340">
        <v>8967300000</v>
      </c>
    </row>
    <row r="222" spans="1:8">
      <c r="A222" s="335" t="s">
        <v>1820</v>
      </c>
      <c r="B222" s="335" t="s">
        <v>1821</v>
      </c>
      <c r="C222" s="335" t="s">
        <v>514</v>
      </c>
      <c r="D222" s="335" t="s">
        <v>1822</v>
      </c>
      <c r="E222" s="340">
        <v>1950</v>
      </c>
      <c r="F222" s="340">
        <v>-10</v>
      </c>
      <c r="G222" s="341">
        <v>-0.51</v>
      </c>
      <c r="H222" s="340">
        <v>74936384250</v>
      </c>
    </row>
    <row r="223" spans="1:8">
      <c r="A223" s="335" t="s">
        <v>1823</v>
      </c>
      <c r="B223" s="335" t="s">
        <v>1824</v>
      </c>
      <c r="C223" s="335" t="s">
        <v>514</v>
      </c>
      <c r="D223" s="335" t="s">
        <v>1446</v>
      </c>
      <c r="E223" s="340">
        <v>5180</v>
      </c>
      <c r="F223" s="340">
        <v>0</v>
      </c>
      <c r="G223" s="341">
        <v>0</v>
      </c>
      <c r="H223" s="340">
        <v>368564883960</v>
      </c>
    </row>
    <row r="224" spans="1:8">
      <c r="A224" s="335" t="s">
        <v>1825</v>
      </c>
      <c r="B224" s="335" t="s">
        <v>1826</v>
      </c>
      <c r="C224" s="335" t="s">
        <v>514</v>
      </c>
      <c r="D224" s="335" t="s">
        <v>1473</v>
      </c>
      <c r="E224" s="340">
        <v>16450</v>
      </c>
      <c r="F224" s="340">
        <v>-400</v>
      </c>
      <c r="G224" s="341">
        <v>-2.37</v>
      </c>
      <c r="H224" s="340">
        <v>157382627850</v>
      </c>
    </row>
    <row r="225" spans="1:8">
      <c r="A225" s="335" t="s">
        <v>1827</v>
      </c>
      <c r="B225" s="335" t="s">
        <v>1828</v>
      </c>
      <c r="C225" s="335" t="s">
        <v>514</v>
      </c>
      <c r="D225" s="335" t="s">
        <v>1654</v>
      </c>
      <c r="E225" s="340">
        <v>3260</v>
      </c>
      <c r="F225" s="340">
        <v>0</v>
      </c>
      <c r="G225" s="341">
        <v>0</v>
      </c>
      <c r="H225" s="340">
        <v>87531000000</v>
      </c>
    </row>
    <row r="226" spans="1:8">
      <c r="A226" s="335" t="s">
        <v>1829</v>
      </c>
      <c r="B226" s="335" t="s">
        <v>1830</v>
      </c>
      <c r="C226" s="335" t="s">
        <v>514</v>
      </c>
      <c r="D226" s="335" t="s">
        <v>1476</v>
      </c>
      <c r="E226" s="340">
        <v>9560</v>
      </c>
      <c r="F226" s="340">
        <v>-40</v>
      </c>
      <c r="G226" s="341">
        <v>-0.42</v>
      </c>
      <c r="H226" s="340">
        <v>115994644360</v>
      </c>
    </row>
    <row r="227" spans="1:8">
      <c r="A227" s="335" t="s">
        <v>1831</v>
      </c>
      <c r="B227" s="335" t="s">
        <v>1832</v>
      </c>
      <c r="C227" s="335" t="s">
        <v>514</v>
      </c>
      <c r="D227" s="335" t="s">
        <v>1410</v>
      </c>
      <c r="E227" s="340">
        <v>22550</v>
      </c>
      <c r="F227" s="340">
        <v>350</v>
      </c>
      <c r="G227" s="341">
        <v>1.58</v>
      </c>
      <c r="H227" s="340">
        <v>283655232300</v>
      </c>
    </row>
    <row r="228" spans="1:8">
      <c r="A228" s="335" t="s">
        <v>1833</v>
      </c>
      <c r="B228" s="335" t="s">
        <v>1834</v>
      </c>
      <c r="C228" s="335" t="s">
        <v>514</v>
      </c>
      <c r="D228" s="335" t="s">
        <v>1473</v>
      </c>
      <c r="E228" s="340">
        <v>7400</v>
      </c>
      <c r="F228" s="340">
        <v>-170</v>
      </c>
      <c r="G228" s="341">
        <v>-2.25</v>
      </c>
      <c r="H228" s="340">
        <v>148278240000</v>
      </c>
    </row>
    <row r="229" spans="1:8">
      <c r="A229" s="335" t="s">
        <v>1835</v>
      </c>
      <c r="B229" s="335" t="s">
        <v>1836</v>
      </c>
      <c r="C229" s="335" t="s">
        <v>514</v>
      </c>
      <c r="D229" s="335" t="s">
        <v>1423</v>
      </c>
      <c r="E229" s="340">
        <v>14350</v>
      </c>
      <c r="F229" s="340">
        <v>-150</v>
      </c>
      <c r="G229" s="341">
        <v>-1.03</v>
      </c>
      <c r="H229" s="340">
        <v>135527140000</v>
      </c>
    </row>
    <row r="230" spans="1:8">
      <c r="A230" s="335" t="s">
        <v>1837</v>
      </c>
      <c r="B230" s="335" t="s">
        <v>1838</v>
      </c>
      <c r="C230" s="335" t="s">
        <v>514</v>
      </c>
      <c r="D230" s="335" t="s">
        <v>1473</v>
      </c>
      <c r="E230" s="340">
        <v>7030</v>
      </c>
      <c r="F230" s="340">
        <v>30</v>
      </c>
      <c r="G230" s="341">
        <v>0.43</v>
      </c>
      <c r="H230" s="340">
        <v>76519954190</v>
      </c>
    </row>
    <row r="231" spans="1:8">
      <c r="A231" s="335" t="s">
        <v>1839</v>
      </c>
      <c r="B231" s="335" t="s">
        <v>1840</v>
      </c>
      <c r="C231" s="335" t="s">
        <v>514</v>
      </c>
      <c r="D231" s="335" t="s">
        <v>1423</v>
      </c>
      <c r="E231" s="340">
        <v>25550</v>
      </c>
      <c r="F231" s="340">
        <v>-50</v>
      </c>
      <c r="G231" s="341">
        <v>-0.2</v>
      </c>
      <c r="H231" s="340">
        <v>183714490050</v>
      </c>
    </row>
    <row r="232" spans="1:8">
      <c r="A232" s="335" t="s">
        <v>1841</v>
      </c>
      <c r="B232" s="335" t="s">
        <v>1842</v>
      </c>
      <c r="C232" s="335" t="s">
        <v>514</v>
      </c>
      <c r="D232" s="335" t="s">
        <v>1647</v>
      </c>
      <c r="E232" s="340">
        <v>2145</v>
      </c>
      <c r="F232" s="340">
        <v>0</v>
      </c>
      <c r="G232" s="341">
        <v>0</v>
      </c>
      <c r="H232" s="340">
        <v>75916590750</v>
      </c>
    </row>
    <row r="233" spans="1:8">
      <c r="A233" s="335" t="s">
        <v>951</v>
      </c>
      <c r="B233" s="335" t="s">
        <v>952</v>
      </c>
      <c r="C233" s="335" t="s">
        <v>514</v>
      </c>
      <c r="D233" s="335" t="s">
        <v>1487</v>
      </c>
      <c r="E233" s="340">
        <v>41800</v>
      </c>
      <c r="F233" s="340">
        <v>350</v>
      </c>
      <c r="G233" s="341">
        <v>0.84</v>
      </c>
      <c r="H233" s="340">
        <v>643203519200</v>
      </c>
    </row>
    <row r="234" spans="1:8">
      <c r="A234" s="335" t="s">
        <v>1843</v>
      </c>
      <c r="B234" s="335" t="s">
        <v>1844</v>
      </c>
      <c r="C234" s="335" t="s">
        <v>514</v>
      </c>
      <c r="D234" s="335" t="s">
        <v>1470</v>
      </c>
      <c r="E234" s="340">
        <v>471</v>
      </c>
      <c r="F234" s="340">
        <v>8</v>
      </c>
      <c r="G234" s="341">
        <v>1.73</v>
      </c>
      <c r="H234" s="340">
        <v>77131435239</v>
      </c>
    </row>
    <row r="235" spans="1:8">
      <c r="A235" s="335" t="s">
        <v>1845</v>
      </c>
      <c r="B235" s="335" t="s">
        <v>1846</v>
      </c>
      <c r="C235" s="335" t="s">
        <v>514</v>
      </c>
      <c r="D235" s="335" t="s">
        <v>1470</v>
      </c>
      <c r="E235" s="340">
        <v>2955</v>
      </c>
      <c r="F235" s="340">
        <v>35</v>
      </c>
      <c r="G235" s="341">
        <v>1.2</v>
      </c>
      <c r="H235" s="340">
        <v>59100000000</v>
      </c>
    </row>
    <row r="236" spans="1:8">
      <c r="A236" s="335" t="s">
        <v>1847</v>
      </c>
      <c r="B236" s="335" t="s">
        <v>1848</v>
      </c>
      <c r="C236" s="335" t="s">
        <v>514</v>
      </c>
      <c r="D236" s="335" t="s">
        <v>1410</v>
      </c>
      <c r="E236" s="340">
        <v>12750</v>
      </c>
      <c r="F236" s="340">
        <v>100</v>
      </c>
      <c r="G236" s="341">
        <v>0.79</v>
      </c>
      <c r="H236" s="340">
        <v>95044747500</v>
      </c>
    </row>
    <row r="237" spans="1:8">
      <c r="A237" s="335" t="s">
        <v>1849</v>
      </c>
      <c r="B237" s="335" t="s">
        <v>1850</v>
      </c>
      <c r="C237" s="335" t="s">
        <v>514</v>
      </c>
      <c r="D237" s="335" t="s">
        <v>1446</v>
      </c>
      <c r="E237" s="340">
        <v>3315</v>
      </c>
      <c r="F237" s="340">
        <v>-5</v>
      </c>
      <c r="G237" s="341">
        <v>-0.15</v>
      </c>
      <c r="H237" s="340">
        <v>244453486875</v>
      </c>
    </row>
    <row r="238" spans="1:8">
      <c r="A238" s="335" t="s">
        <v>1851</v>
      </c>
      <c r="B238" s="335" t="s">
        <v>1852</v>
      </c>
      <c r="C238" s="335" t="s">
        <v>514</v>
      </c>
      <c r="D238" s="335" t="s">
        <v>1423</v>
      </c>
      <c r="E238" s="340">
        <v>2550</v>
      </c>
      <c r="F238" s="340">
        <v>-10</v>
      </c>
      <c r="G238" s="341">
        <v>-0.39</v>
      </c>
      <c r="H238" s="340">
        <v>390881939250</v>
      </c>
    </row>
    <row r="239" spans="1:8">
      <c r="A239" s="335" t="s">
        <v>1853</v>
      </c>
      <c r="B239" s="335" t="s">
        <v>1854</v>
      </c>
      <c r="C239" s="335" t="s">
        <v>514</v>
      </c>
      <c r="D239" s="335" t="s">
        <v>1413</v>
      </c>
      <c r="E239" s="340">
        <v>11100</v>
      </c>
      <c r="F239" s="340">
        <v>-200</v>
      </c>
      <c r="G239" s="341">
        <v>-1.77</v>
      </c>
      <c r="H239" s="340">
        <v>159339612000</v>
      </c>
    </row>
    <row r="240" spans="1:8">
      <c r="A240" s="335" t="s">
        <v>1855</v>
      </c>
      <c r="B240" s="335" t="s">
        <v>1856</v>
      </c>
      <c r="C240" s="335" t="s">
        <v>514</v>
      </c>
      <c r="D240" s="335" t="s">
        <v>1413</v>
      </c>
      <c r="E240" s="340">
        <v>37000</v>
      </c>
      <c r="F240" s="340">
        <v>600</v>
      </c>
      <c r="G240" s="341">
        <v>1.65</v>
      </c>
      <c r="H240" s="340">
        <v>222000000000</v>
      </c>
    </row>
    <row r="241" spans="1:8">
      <c r="A241" s="335" t="s">
        <v>1857</v>
      </c>
      <c r="B241" s="335" t="s">
        <v>1858</v>
      </c>
      <c r="C241" s="335" t="s">
        <v>514</v>
      </c>
      <c r="D241" s="335" t="s">
        <v>1470</v>
      </c>
      <c r="E241" s="340">
        <v>808</v>
      </c>
      <c r="F241" s="340">
        <v>-6</v>
      </c>
      <c r="G241" s="341">
        <v>-0.74</v>
      </c>
      <c r="H241" s="340">
        <v>59075163408</v>
      </c>
    </row>
    <row r="242" spans="1:8">
      <c r="A242" s="335" t="s">
        <v>1859</v>
      </c>
      <c r="B242" s="335" t="s">
        <v>1860</v>
      </c>
      <c r="C242" s="335" t="s">
        <v>514</v>
      </c>
      <c r="D242" s="335" t="s">
        <v>1470</v>
      </c>
      <c r="E242" s="340">
        <v>1290</v>
      </c>
      <c r="F242" s="340">
        <v>0</v>
      </c>
      <c r="G242" s="341">
        <v>0</v>
      </c>
      <c r="H242" s="340">
        <v>5472781140</v>
      </c>
    </row>
    <row r="243" spans="1:8">
      <c r="A243" s="335" t="s">
        <v>1861</v>
      </c>
      <c r="B243" s="335" t="s">
        <v>1862</v>
      </c>
      <c r="C243" s="335" t="s">
        <v>514</v>
      </c>
      <c r="D243" s="335" t="s">
        <v>1413</v>
      </c>
      <c r="E243" s="340">
        <v>12000</v>
      </c>
      <c r="F243" s="340">
        <v>200</v>
      </c>
      <c r="G243" s="341">
        <v>1.69</v>
      </c>
      <c r="H243" s="340">
        <v>223399800000</v>
      </c>
    </row>
    <row r="244" spans="1:8">
      <c r="A244" s="335" t="s">
        <v>1863</v>
      </c>
      <c r="B244" s="335" t="s">
        <v>1864</v>
      </c>
      <c r="C244" s="335" t="s">
        <v>514</v>
      </c>
      <c r="D244" s="335" t="s">
        <v>1410</v>
      </c>
      <c r="E244" s="340">
        <v>53300</v>
      </c>
      <c r="F244" s="340">
        <v>900</v>
      </c>
      <c r="G244" s="341">
        <v>1.72</v>
      </c>
      <c r="H244" s="340">
        <v>387615082400</v>
      </c>
    </row>
    <row r="245" spans="1:8">
      <c r="A245" s="335" t="s">
        <v>1865</v>
      </c>
      <c r="B245" s="335" t="s">
        <v>1866</v>
      </c>
      <c r="C245" s="335" t="s">
        <v>514</v>
      </c>
      <c r="D245" s="335" t="s">
        <v>1410</v>
      </c>
      <c r="E245" s="340">
        <v>2850</v>
      </c>
      <c r="F245" s="340">
        <v>55</v>
      </c>
      <c r="G245" s="341">
        <v>1.97</v>
      </c>
      <c r="H245" s="340">
        <v>83328194550</v>
      </c>
    </row>
    <row r="246" spans="1:8">
      <c r="A246" s="335" t="s">
        <v>1867</v>
      </c>
      <c r="B246" s="335" t="s">
        <v>1868</v>
      </c>
      <c r="C246" s="335" t="s">
        <v>514</v>
      </c>
      <c r="D246" s="335" t="s">
        <v>1508</v>
      </c>
      <c r="E246" s="340">
        <v>1305</v>
      </c>
      <c r="F246" s="340">
        <v>0</v>
      </c>
      <c r="G246" s="341">
        <v>0</v>
      </c>
      <c r="H246" s="340">
        <v>47272202550</v>
      </c>
    </row>
    <row r="247" spans="1:8">
      <c r="A247" s="335" t="s">
        <v>513</v>
      </c>
      <c r="B247" s="335" t="s">
        <v>475</v>
      </c>
      <c r="C247" s="335" t="s">
        <v>514</v>
      </c>
      <c r="D247" s="335" t="s">
        <v>1401</v>
      </c>
      <c r="E247" s="340">
        <v>45700</v>
      </c>
      <c r="F247" s="340">
        <v>450</v>
      </c>
      <c r="G247" s="341">
        <v>0.99</v>
      </c>
      <c r="H247" s="340">
        <v>1097257548400</v>
      </c>
    </row>
    <row r="248" spans="1:8">
      <c r="A248" s="335" t="s">
        <v>1869</v>
      </c>
      <c r="B248" s="335" t="s">
        <v>1870</v>
      </c>
      <c r="C248" s="335" t="s">
        <v>514</v>
      </c>
      <c r="D248" s="335" t="s">
        <v>1401</v>
      </c>
      <c r="E248" s="340">
        <v>20700</v>
      </c>
      <c r="F248" s="340">
        <v>850</v>
      </c>
      <c r="G248" s="341">
        <v>4.28</v>
      </c>
      <c r="H248" s="340">
        <v>380412759600</v>
      </c>
    </row>
    <row r="249" spans="1:8">
      <c r="A249" s="335" t="s">
        <v>1051</v>
      </c>
      <c r="B249" s="335" t="s">
        <v>1052</v>
      </c>
      <c r="C249" s="335" t="s">
        <v>514</v>
      </c>
      <c r="D249" s="335" t="s">
        <v>1446</v>
      </c>
      <c r="E249" s="340">
        <v>11900</v>
      </c>
      <c r="F249" s="340">
        <v>-100</v>
      </c>
      <c r="G249" s="341">
        <v>-0.83</v>
      </c>
      <c r="H249" s="340">
        <v>270350161900</v>
      </c>
    </row>
    <row r="250" spans="1:8">
      <c r="A250" s="335" t="s">
        <v>1871</v>
      </c>
      <c r="B250" s="335" t="s">
        <v>1872</v>
      </c>
      <c r="C250" s="335" t="s">
        <v>514</v>
      </c>
      <c r="D250" s="335" t="s">
        <v>1470</v>
      </c>
      <c r="E250" s="340">
        <v>1445</v>
      </c>
      <c r="F250" s="340">
        <v>-5</v>
      </c>
      <c r="G250" s="341">
        <v>-0.34</v>
      </c>
      <c r="H250" s="340">
        <v>66591517275</v>
      </c>
    </row>
    <row r="251" spans="1:8">
      <c r="A251" s="335" t="s">
        <v>1195</v>
      </c>
      <c r="B251" s="335" t="s">
        <v>1196</v>
      </c>
      <c r="C251" s="335" t="s">
        <v>514</v>
      </c>
      <c r="D251" s="335" t="s">
        <v>1446</v>
      </c>
      <c r="E251" s="340">
        <v>8440</v>
      </c>
      <c r="F251" s="340">
        <v>160</v>
      </c>
      <c r="G251" s="341">
        <v>1.93</v>
      </c>
      <c r="H251" s="340">
        <v>134451816400</v>
      </c>
    </row>
    <row r="252" spans="1:8">
      <c r="A252" s="335" t="s">
        <v>1873</v>
      </c>
      <c r="B252" s="335" t="s">
        <v>1874</v>
      </c>
      <c r="C252" s="335" t="s">
        <v>514</v>
      </c>
      <c r="D252" s="335" t="s">
        <v>1418</v>
      </c>
      <c r="E252" s="340">
        <v>111900</v>
      </c>
      <c r="F252" s="340">
        <v>-3100</v>
      </c>
      <c r="G252" s="341">
        <v>-2.7</v>
      </c>
      <c r="H252" s="340">
        <v>1256007003000</v>
      </c>
    </row>
    <row r="253" spans="1:8">
      <c r="A253" s="335" t="s">
        <v>1875</v>
      </c>
      <c r="B253" s="335" t="s">
        <v>1876</v>
      </c>
      <c r="C253" s="335" t="s">
        <v>514</v>
      </c>
      <c r="D253" s="335" t="s">
        <v>1565</v>
      </c>
      <c r="E253" s="340">
        <v>5940</v>
      </c>
      <c r="F253" s="340">
        <v>180</v>
      </c>
      <c r="G253" s="341">
        <v>3.13</v>
      </c>
      <c r="H253" s="340">
        <v>94437565200</v>
      </c>
    </row>
    <row r="254" spans="1:8">
      <c r="A254" s="335" t="s">
        <v>1877</v>
      </c>
      <c r="B254" s="335" t="s">
        <v>1878</v>
      </c>
      <c r="C254" s="335" t="s">
        <v>514</v>
      </c>
      <c r="D254" s="335" t="s">
        <v>1467</v>
      </c>
      <c r="E254" s="340">
        <v>7950</v>
      </c>
      <c r="F254" s="340">
        <v>-70</v>
      </c>
      <c r="G254" s="341">
        <v>-0.87</v>
      </c>
      <c r="H254" s="340">
        <v>201517681200</v>
      </c>
    </row>
    <row r="255" spans="1:8">
      <c r="A255" s="335" t="s">
        <v>1879</v>
      </c>
      <c r="B255" s="335" t="s">
        <v>1880</v>
      </c>
      <c r="C255" s="335" t="s">
        <v>514</v>
      </c>
      <c r="D255" s="335" t="s">
        <v>1685</v>
      </c>
      <c r="E255" s="340">
        <v>2030</v>
      </c>
      <c r="F255" s="340">
        <v>-80</v>
      </c>
      <c r="G255" s="341">
        <v>-3.79</v>
      </c>
      <c r="H255" s="340">
        <v>149792589590</v>
      </c>
    </row>
    <row r="256" spans="1:8">
      <c r="A256" s="335" t="s">
        <v>1881</v>
      </c>
      <c r="B256" s="335" t="s">
        <v>1882</v>
      </c>
      <c r="C256" s="335" t="s">
        <v>514</v>
      </c>
      <c r="D256" s="335" t="s">
        <v>1410</v>
      </c>
      <c r="E256" s="340">
        <v>6990</v>
      </c>
      <c r="F256" s="340">
        <v>-80</v>
      </c>
      <c r="G256" s="341">
        <v>-1.1299999999999999</v>
      </c>
      <c r="H256" s="340">
        <v>203160281820</v>
      </c>
    </row>
    <row r="257" spans="1:8">
      <c r="A257" s="335" t="s">
        <v>1883</v>
      </c>
      <c r="B257" s="335" t="s">
        <v>1884</v>
      </c>
      <c r="C257" s="335" t="s">
        <v>514</v>
      </c>
      <c r="D257" s="335" t="s">
        <v>1413</v>
      </c>
      <c r="E257" s="340">
        <v>10500</v>
      </c>
      <c r="F257" s="340">
        <v>-500</v>
      </c>
      <c r="G257" s="341">
        <v>-4.55</v>
      </c>
      <c r="H257" s="340">
        <v>100842000000</v>
      </c>
    </row>
    <row r="258" spans="1:8">
      <c r="A258" s="335" t="s">
        <v>1885</v>
      </c>
      <c r="B258" s="335" t="s">
        <v>1886</v>
      </c>
      <c r="C258" s="335" t="s">
        <v>514</v>
      </c>
      <c r="D258" s="335" t="s">
        <v>1470</v>
      </c>
      <c r="E258" s="340">
        <v>6590</v>
      </c>
      <c r="F258" s="340">
        <v>-190</v>
      </c>
      <c r="G258" s="341">
        <v>-2.8</v>
      </c>
      <c r="H258" s="340">
        <v>376572370000</v>
      </c>
    </row>
    <row r="259" spans="1:8">
      <c r="A259" s="335" t="s">
        <v>1887</v>
      </c>
      <c r="B259" s="335" t="s">
        <v>1888</v>
      </c>
      <c r="C259" s="335" t="s">
        <v>514</v>
      </c>
      <c r="D259" s="335" t="s">
        <v>1470</v>
      </c>
      <c r="E259" s="340">
        <v>3600</v>
      </c>
      <c r="F259" s="340">
        <v>0</v>
      </c>
      <c r="G259" s="341">
        <v>0</v>
      </c>
      <c r="H259" s="340">
        <v>195280135200</v>
      </c>
    </row>
    <row r="260" spans="1:8">
      <c r="A260" s="335" t="s">
        <v>1889</v>
      </c>
      <c r="B260" s="335" t="s">
        <v>1890</v>
      </c>
      <c r="C260" s="335" t="s">
        <v>514</v>
      </c>
      <c r="D260" s="335" t="s">
        <v>1535</v>
      </c>
      <c r="E260" s="340">
        <v>5790</v>
      </c>
      <c r="F260" s="340">
        <v>80</v>
      </c>
      <c r="G260" s="341">
        <v>1.4</v>
      </c>
      <c r="H260" s="340">
        <v>106536000000</v>
      </c>
    </row>
    <row r="261" spans="1:8">
      <c r="A261" s="335" t="s">
        <v>1891</v>
      </c>
      <c r="B261" s="335" t="s">
        <v>1892</v>
      </c>
      <c r="C261" s="335" t="s">
        <v>514</v>
      </c>
      <c r="D261" s="335" t="s">
        <v>1413</v>
      </c>
      <c r="E261" s="340">
        <v>28150</v>
      </c>
      <c r="F261" s="340">
        <v>150</v>
      </c>
      <c r="G261" s="341">
        <v>0.54</v>
      </c>
      <c r="H261" s="340">
        <v>1251549000000</v>
      </c>
    </row>
    <row r="262" spans="1:8">
      <c r="A262" s="335" t="s">
        <v>1893</v>
      </c>
      <c r="B262" s="335" t="s">
        <v>1894</v>
      </c>
      <c r="C262" s="335" t="s">
        <v>514</v>
      </c>
      <c r="D262" s="335" t="s">
        <v>1473</v>
      </c>
      <c r="E262" s="340">
        <v>1810</v>
      </c>
      <c r="F262" s="340">
        <v>10</v>
      </c>
      <c r="G262" s="341">
        <v>0.56000000000000005</v>
      </c>
      <c r="H262" s="340">
        <v>24509213620</v>
      </c>
    </row>
    <row r="263" spans="1:8">
      <c r="A263" s="335" t="s">
        <v>1895</v>
      </c>
      <c r="B263" s="335" t="s">
        <v>1896</v>
      </c>
      <c r="C263" s="335" t="s">
        <v>514</v>
      </c>
      <c r="D263" s="335" t="s">
        <v>1423</v>
      </c>
      <c r="E263" s="340">
        <v>13550</v>
      </c>
      <c r="F263" s="340">
        <v>-300</v>
      </c>
      <c r="G263" s="341">
        <v>-2.17</v>
      </c>
      <c r="H263" s="340">
        <v>372537372150</v>
      </c>
    </row>
    <row r="264" spans="1:8">
      <c r="A264" s="335" t="s">
        <v>1897</v>
      </c>
      <c r="B264" s="335" t="s">
        <v>1898</v>
      </c>
      <c r="C264" s="335" t="s">
        <v>514</v>
      </c>
      <c r="D264" s="335" t="s">
        <v>1476</v>
      </c>
      <c r="E264" s="340">
        <v>43100</v>
      </c>
      <c r="F264" s="340">
        <v>950</v>
      </c>
      <c r="G264" s="341">
        <v>2.25</v>
      </c>
      <c r="H264" s="340">
        <v>362040000000</v>
      </c>
    </row>
    <row r="265" spans="1:8">
      <c r="A265" s="335" t="s">
        <v>1248</v>
      </c>
      <c r="B265" s="335" t="s">
        <v>1249</v>
      </c>
      <c r="C265" s="335" t="s">
        <v>514</v>
      </c>
      <c r="D265" s="335" t="s">
        <v>1397</v>
      </c>
      <c r="E265" s="340">
        <v>9150</v>
      </c>
      <c r="F265" s="340">
        <v>-20</v>
      </c>
      <c r="G265" s="341">
        <v>-0.22</v>
      </c>
      <c r="H265" s="340">
        <v>97565882700</v>
      </c>
    </row>
    <row r="266" spans="1:8">
      <c r="A266" s="335" t="s">
        <v>1899</v>
      </c>
      <c r="B266" s="335" t="s">
        <v>1900</v>
      </c>
      <c r="C266" s="335" t="s">
        <v>514</v>
      </c>
      <c r="D266" s="335" t="s">
        <v>1423</v>
      </c>
      <c r="E266" s="340">
        <v>12000</v>
      </c>
      <c r="F266" s="340">
        <v>-100</v>
      </c>
      <c r="G266" s="341">
        <v>-0.83</v>
      </c>
      <c r="H266" s="340">
        <v>189600000000</v>
      </c>
    </row>
    <row r="267" spans="1:8">
      <c r="A267" s="335" t="s">
        <v>1901</v>
      </c>
      <c r="B267" s="335" t="s">
        <v>1902</v>
      </c>
      <c r="C267" s="335" t="s">
        <v>514</v>
      </c>
      <c r="D267" s="335" t="s">
        <v>1470</v>
      </c>
      <c r="E267" s="340">
        <v>2485</v>
      </c>
      <c r="F267" s="340">
        <v>-15</v>
      </c>
      <c r="G267" s="341">
        <v>-0.6</v>
      </c>
      <c r="H267" s="340">
        <v>48954500000</v>
      </c>
    </row>
    <row r="268" spans="1:8">
      <c r="A268" s="335" t="s">
        <v>1903</v>
      </c>
      <c r="B268" s="335" t="s">
        <v>1904</v>
      </c>
      <c r="C268" s="335" t="s">
        <v>514</v>
      </c>
      <c r="D268" s="335" t="s">
        <v>1487</v>
      </c>
      <c r="E268" s="340">
        <v>17200</v>
      </c>
      <c r="F268" s="340">
        <v>-250</v>
      </c>
      <c r="G268" s="341">
        <v>-1.43</v>
      </c>
      <c r="H268" s="340">
        <v>135192000000</v>
      </c>
    </row>
    <row r="269" spans="1:8">
      <c r="A269" s="335" t="s">
        <v>1905</v>
      </c>
      <c r="B269" s="335" t="s">
        <v>1906</v>
      </c>
      <c r="C269" s="335" t="s">
        <v>514</v>
      </c>
      <c r="D269" s="335" t="s">
        <v>1535</v>
      </c>
      <c r="E269" s="340">
        <v>6620</v>
      </c>
      <c r="F269" s="340">
        <v>-480</v>
      </c>
      <c r="G269" s="341">
        <v>-6.76</v>
      </c>
      <c r="H269" s="340">
        <v>132400000000</v>
      </c>
    </row>
    <row r="270" spans="1:8">
      <c r="A270" s="335" t="s">
        <v>1907</v>
      </c>
      <c r="B270" s="335" t="s">
        <v>1908</v>
      </c>
      <c r="C270" s="335" t="s">
        <v>514</v>
      </c>
      <c r="D270" s="335" t="s">
        <v>1647</v>
      </c>
      <c r="E270" s="340">
        <v>3485</v>
      </c>
      <c r="F270" s="340">
        <v>60</v>
      </c>
      <c r="G270" s="341">
        <v>1.75</v>
      </c>
      <c r="H270" s="340">
        <v>90023697540</v>
      </c>
    </row>
    <row r="271" spans="1:8">
      <c r="A271" s="335" t="s">
        <v>1124</v>
      </c>
      <c r="B271" s="335" t="s">
        <v>1125</v>
      </c>
      <c r="C271" s="335" t="s">
        <v>514</v>
      </c>
      <c r="D271" s="335" t="s">
        <v>1401</v>
      </c>
      <c r="E271" s="340">
        <v>11100</v>
      </c>
      <c r="F271" s="340">
        <v>50</v>
      </c>
      <c r="G271" s="341">
        <v>0.45</v>
      </c>
      <c r="H271" s="340">
        <v>179399820600</v>
      </c>
    </row>
    <row r="272" spans="1:8">
      <c r="A272" s="335" t="s">
        <v>1909</v>
      </c>
      <c r="B272" s="335" t="s">
        <v>1910</v>
      </c>
      <c r="C272" s="335" t="s">
        <v>514</v>
      </c>
      <c r="D272" s="335" t="s">
        <v>1476</v>
      </c>
      <c r="E272" s="340">
        <v>5380</v>
      </c>
      <c r="F272" s="340">
        <v>-20</v>
      </c>
      <c r="G272" s="341">
        <v>-0.37</v>
      </c>
      <c r="H272" s="340">
        <v>488547578000</v>
      </c>
    </row>
    <row r="273" spans="1:8">
      <c r="A273" s="335" t="s">
        <v>1911</v>
      </c>
      <c r="B273" s="335" t="s">
        <v>1912</v>
      </c>
      <c r="C273" s="335" t="s">
        <v>514</v>
      </c>
      <c r="D273" s="335" t="s">
        <v>1470</v>
      </c>
      <c r="E273" s="340">
        <v>12400</v>
      </c>
      <c r="F273" s="340">
        <v>100</v>
      </c>
      <c r="G273" s="341">
        <v>0.81</v>
      </c>
      <c r="H273" s="340">
        <v>86800000000</v>
      </c>
    </row>
    <row r="274" spans="1:8">
      <c r="A274" s="335" t="s">
        <v>1348</v>
      </c>
      <c r="B274" s="335" t="s">
        <v>1349</v>
      </c>
      <c r="C274" s="335" t="s">
        <v>514</v>
      </c>
      <c r="D274" s="335" t="s">
        <v>1487</v>
      </c>
      <c r="E274" s="340">
        <v>13700</v>
      </c>
      <c r="F274" s="340">
        <v>300</v>
      </c>
      <c r="G274" s="341">
        <v>2.2400000000000002</v>
      </c>
      <c r="H274" s="340">
        <v>46680133300</v>
      </c>
    </row>
    <row r="275" spans="1:8">
      <c r="A275" s="335" t="s">
        <v>1913</v>
      </c>
      <c r="B275" s="335" t="s">
        <v>1914</v>
      </c>
      <c r="C275" s="335" t="s">
        <v>514</v>
      </c>
      <c r="D275" s="335" t="s">
        <v>1470</v>
      </c>
      <c r="E275" s="340">
        <v>5620</v>
      </c>
      <c r="F275" s="340">
        <v>200</v>
      </c>
      <c r="G275" s="341">
        <v>3.69</v>
      </c>
      <c r="H275" s="340">
        <v>41279377700</v>
      </c>
    </row>
    <row r="276" spans="1:8">
      <c r="A276" s="335" t="s">
        <v>1915</v>
      </c>
      <c r="B276" s="335" t="s">
        <v>1916</v>
      </c>
      <c r="C276" s="335" t="s">
        <v>514</v>
      </c>
      <c r="D276" s="335" t="s">
        <v>1401</v>
      </c>
      <c r="E276" s="340">
        <v>33700</v>
      </c>
      <c r="F276" s="340">
        <v>1100</v>
      </c>
      <c r="G276" s="341">
        <v>3.37</v>
      </c>
      <c r="H276" s="340">
        <v>1732668447800</v>
      </c>
    </row>
    <row r="277" spans="1:8">
      <c r="A277" s="335" t="s">
        <v>1917</v>
      </c>
      <c r="B277" s="335" t="s">
        <v>1918</v>
      </c>
      <c r="C277" s="335" t="s">
        <v>514</v>
      </c>
      <c r="D277" s="335" t="s">
        <v>1654</v>
      </c>
      <c r="E277" s="340">
        <v>52500</v>
      </c>
      <c r="F277" s="340">
        <v>3350</v>
      </c>
      <c r="G277" s="341">
        <v>6.82</v>
      </c>
      <c r="H277" s="340">
        <v>1060561792500</v>
      </c>
    </row>
    <row r="278" spans="1:8">
      <c r="A278" s="335" t="s">
        <v>1919</v>
      </c>
      <c r="B278" s="335" t="s">
        <v>1920</v>
      </c>
      <c r="C278" s="335" t="s">
        <v>514</v>
      </c>
      <c r="D278" s="335" t="s">
        <v>1749</v>
      </c>
      <c r="E278" s="340">
        <v>3980</v>
      </c>
      <c r="F278" s="340">
        <v>-75</v>
      </c>
      <c r="G278" s="341">
        <v>-1.85</v>
      </c>
      <c r="H278" s="340">
        <v>47632799200</v>
      </c>
    </row>
    <row r="279" spans="1:8">
      <c r="A279" s="335" t="s">
        <v>1921</v>
      </c>
      <c r="B279" s="335" t="s">
        <v>1922</v>
      </c>
      <c r="C279" s="335" t="s">
        <v>514</v>
      </c>
      <c r="D279" s="335" t="s">
        <v>1418</v>
      </c>
      <c r="E279" s="340">
        <v>2200</v>
      </c>
      <c r="F279" s="340">
        <v>-25</v>
      </c>
      <c r="G279" s="341">
        <v>-1.1200000000000001</v>
      </c>
      <c r="H279" s="340">
        <v>37636264600</v>
      </c>
    </row>
    <row r="280" spans="1:8">
      <c r="A280" s="335" t="s">
        <v>1923</v>
      </c>
      <c r="B280" s="335" t="s">
        <v>1924</v>
      </c>
      <c r="C280" s="335" t="s">
        <v>514</v>
      </c>
      <c r="D280" s="335" t="s">
        <v>1508</v>
      </c>
      <c r="E280" s="340">
        <v>4400</v>
      </c>
      <c r="F280" s="340">
        <v>100</v>
      </c>
      <c r="G280" s="341">
        <v>2.33</v>
      </c>
      <c r="H280" s="340">
        <v>222665317600</v>
      </c>
    </row>
    <row r="281" spans="1:8">
      <c r="A281" s="335" t="s">
        <v>1925</v>
      </c>
      <c r="B281" s="335" t="s">
        <v>1926</v>
      </c>
      <c r="C281" s="335" t="s">
        <v>514</v>
      </c>
      <c r="D281" s="335" t="s">
        <v>1432</v>
      </c>
      <c r="E281" s="340">
        <v>17800</v>
      </c>
      <c r="F281" s="340">
        <v>0</v>
      </c>
      <c r="G281" s="341">
        <v>0</v>
      </c>
      <c r="H281" s="340">
        <v>99608266000</v>
      </c>
    </row>
    <row r="282" spans="1:8">
      <c r="A282" s="335" t="s">
        <v>1927</v>
      </c>
      <c r="B282" s="335" t="s">
        <v>1928</v>
      </c>
      <c r="C282" s="335" t="s">
        <v>514</v>
      </c>
      <c r="D282" s="335" t="s">
        <v>1418</v>
      </c>
      <c r="E282" s="340">
        <v>6240</v>
      </c>
      <c r="F282" s="340">
        <v>-260</v>
      </c>
      <c r="G282" s="341">
        <v>-4</v>
      </c>
      <c r="H282" s="340">
        <v>354805445280</v>
      </c>
    </row>
    <row r="283" spans="1:8">
      <c r="A283" s="335" t="s">
        <v>1929</v>
      </c>
      <c r="B283" s="335" t="s">
        <v>1930</v>
      </c>
      <c r="C283" s="335" t="s">
        <v>514</v>
      </c>
      <c r="D283" s="335" t="s">
        <v>1931</v>
      </c>
      <c r="E283" s="340">
        <v>2100</v>
      </c>
      <c r="F283" s="340">
        <v>-30</v>
      </c>
      <c r="G283" s="341">
        <v>-1.41</v>
      </c>
      <c r="H283" s="340">
        <v>77803903800</v>
      </c>
    </row>
    <row r="284" spans="1:8">
      <c r="A284" s="335" t="s">
        <v>1043</v>
      </c>
      <c r="B284" s="335" t="s">
        <v>1044</v>
      </c>
      <c r="C284" s="335" t="s">
        <v>514</v>
      </c>
      <c r="D284" s="335" t="s">
        <v>1401</v>
      </c>
      <c r="E284" s="340">
        <v>39650</v>
      </c>
      <c r="F284" s="340">
        <v>1800</v>
      </c>
      <c r="G284" s="341">
        <v>4.76</v>
      </c>
      <c r="H284" s="340">
        <v>279001546850</v>
      </c>
    </row>
    <row r="285" spans="1:8">
      <c r="A285" s="335" t="s">
        <v>1932</v>
      </c>
      <c r="B285" s="335" t="s">
        <v>1933</v>
      </c>
      <c r="C285" s="335" t="s">
        <v>514</v>
      </c>
      <c r="D285" s="335" t="s">
        <v>1487</v>
      </c>
      <c r="E285" s="340">
        <v>5100</v>
      </c>
      <c r="F285" s="340">
        <v>205</v>
      </c>
      <c r="G285" s="341">
        <v>4.1900000000000004</v>
      </c>
      <c r="H285" s="340">
        <v>95328781800</v>
      </c>
    </row>
    <row r="286" spans="1:8">
      <c r="A286" s="335" t="s">
        <v>1128</v>
      </c>
      <c r="B286" s="335" t="s">
        <v>1129</v>
      </c>
      <c r="C286" s="335" t="s">
        <v>514</v>
      </c>
      <c r="D286" s="335" t="s">
        <v>1487</v>
      </c>
      <c r="E286" s="340">
        <v>9230</v>
      </c>
      <c r="F286" s="340">
        <v>0</v>
      </c>
      <c r="G286" s="341">
        <v>0</v>
      </c>
      <c r="H286" s="340">
        <v>174447000000</v>
      </c>
    </row>
    <row r="287" spans="1:8">
      <c r="A287" s="335" t="s">
        <v>1934</v>
      </c>
      <c r="B287" s="335" t="s">
        <v>1935</v>
      </c>
      <c r="C287" s="335" t="s">
        <v>514</v>
      </c>
      <c r="D287" s="335" t="s">
        <v>1685</v>
      </c>
      <c r="E287" s="340">
        <v>13450</v>
      </c>
      <c r="F287" s="340">
        <v>500</v>
      </c>
      <c r="G287" s="341">
        <v>3.86</v>
      </c>
      <c r="H287" s="340">
        <v>152329454500</v>
      </c>
    </row>
    <row r="288" spans="1:8">
      <c r="A288" s="335" t="s">
        <v>1936</v>
      </c>
      <c r="B288" s="335" t="s">
        <v>1937</v>
      </c>
      <c r="C288" s="335" t="s">
        <v>514</v>
      </c>
      <c r="D288" s="335" t="s">
        <v>1685</v>
      </c>
      <c r="E288" s="340">
        <v>1570</v>
      </c>
      <c r="F288" s="340">
        <v>30</v>
      </c>
      <c r="G288" s="341">
        <v>1.95</v>
      </c>
      <c r="H288" s="340">
        <v>81298278510</v>
      </c>
    </row>
    <row r="289" spans="1:8">
      <c r="A289" s="335" t="s">
        <v>1938</v>
      </c>
      <c r="B289" s="335" t="s">
        <v>1939</v>
      </c>
      <c r="C289" s="335" t="s">
        <v>514</v>
      </c>
      <c r="D289" s="335" t="s">
        <v>1418</v>
      </c>
      <c r="E289" s="340">
        <v>37150</v>
      </c>
      <c r="F289" s="340">
        <v>200</v>
      </c>
      <c r="G289" s="341">
        <v>0.54</v>
      </c>
      <c r="H289" s="340">
        <v>456020373650</v>
      </c>
    </row>
    <row r="290" spans="1:8">
      <c r="A290" s="335" t="s">
        <v>1201</v>
      </c>
      <c r="B290" s="335" t="s">
        <v>1202</v>
      </c>
      <c r="C290" s="335" t="s">
        <v>514</v>
      </c>
      <c r="D290" s="335" t="s">
        <v>1397</v>
      </c>
      <c r="E290" s="340">
        <v>6470</v>
      </c>
      <c r="F290" s="340">
        <v>-40</v>
      </c>
      <c r="G290" s="341">
        <v>-0.61</v>
      </c>
      <c r="H290" s="340">
        <v>131695316610</v>
      </c>
    </row>
    <row r="291" spans="1:8">
      <c r="A291" s="335" t="s">
        <v>1940</v>
      </c>
      <c r="B291" s="335" t="s">
        <v>1941</v>
      </c>
      <c r="C291" s="335" t="s">
        <v>514</v>
      </c>
      <c r="D291" s="335" t="s">
        <v>1397</v>
      </c>
      <c r="E291" s="340">
        <v>370</v>
      </c>
      <c r="F291" s="340">
        <v>0</v>
      </c>
      <c r="G291" s="341">
        <v>0</v>
      </c>
      <c r="H291" s="340">
        <v>24761692410</v>
      </c>
    </row>
    <row r="292" spans="1:8">
      <c r="A292" s="335" t="s">
        <v>1942</v>
      </c>
      <c r="B292" s="335" t="s">
        <v>1943</v>
      </c>
      <c r="C292" s="335" t="s">
        <v>514</v>
      </c>
      <c r="D292" s="335" t="s">
        <v>1413</v>
      </c>
      <c r="E292" s="340">
        <v>8000</v>
      </c>
      <c r="F292" s="340">
        <v>60</v>
      </c>
      <c r="G292" s="341">
        <v>0.76</v>
      </c>
      <c r="H292" s="340">
        <v>132518376000</v>
      </c>
    </row>
    <row r="293" spans="1:8">
      <c r="A293" s="335" t="s">
        <v>1170</v>
      </c>
      <c r="B293" s="335" t="s">
        <v>1171</v>
      </c>
      <c r="C293" s="335" t="s">
        <v>514</v>
      </c>
      <c r="D293" s="335" t="s">
        <v>1397</v>
      </c>
      <c r="E293" s="340">
        <v>6080</v>
      </c>
      <c r="F293" s="340">
        <v>20</v>
      </c>
      <c r="G293" s="341">
        <v>0.33</v>
      </c>
      <c r="H293" s="340">
        <v>143311655680</v>
      </c>
    </row>
    <row r="294" spans="1:8">
      <c r="A294" s="335" t="s">
        <v>1244</v>
      </c>
      <c r="B294" s="335" t="s">
        <v>1245</v>
      </c>
      <c r="C294" s="335" t="s">
        <v>514</v>
      </c>
      <c r="D294" s="335" t="s">
        <v>1487</v>
      </c>
      <c r="E294" s="340">
        <v>4480</v>
      </c>
      <c r="F294" s="340">
        <v>-60</v>
      </c>
      <c r="G294" s="341">
        <v>-1.32</v>
      </c>
      <c r="H294" s="340">
        <v>101895373440</v>
      </c>
    </row>
    <row r="295" spans="1:8">
      <c r="A295" s="335" t="s">
        <v>1944</v>
      </c>
      <c r="B295" s="335" t="s">
        <v>1945</v>
      </c>
      <c r="C295" s="335" t="s">
        <v>514</v>
      </c>
      <c r="D295" s="335" t="s">
        <v>1432</v>
      </c>
      <c r="E295" s="340">
        <v>4340</v>
      </c>
      <c r="F295" s="340">
        <v>-190</v>
      </c>
      <c r="G295" s="341">
        <v>-4.1900000000000004</v>
      </c>
      <c r="H295" s="340">
        <v>71148623280</v>
      </c>
    </row>
    <row r="296" spans="1:8">
      <c r="A296" s="335" t="s">
        <v>1946</v>
      </c>
      <c r="B296" s="335" t="s">
        <v>1947</v>
      </c>
      <c r="C296" s="335" t="s">
        <v>514</v>
      </c>
      <c r="D296" s="335" t="s">
        <v>1423</v>
      </c>
      <c r="E296" s="340">
        <v>22700</v>
      </c>
      <c r="F296" s="340">
        <v>500</v>
      </c>
      <c r="G296" s="341">
        <v>2.25</v>
      </c>
      <c r="H296" s="340">
        <v>244293495600</v>
      </c>
    </row>
    <row r="297" spans="1:8">
      <c r="A297" s="335" t="s">
        <v>1948</v>
      </c>
      <c r="B297" s="335" t="s">
        <v>1949</v>
      </c>
      <c r="C297" s="335" t="s">
        <v>514</v>
      </c>
      <c r="D297" s="335" t="s">
        <v>1404</v>
      </c>
      <c r="E297" s="340">
        <v>2910</v>
      </c>
      <c r="F297" s="340">
        <v>-10</v>
      </c>
      <c r="G297" s="341">
        <v>-0.34</v>
      </c>
      <c r="H297" s="340">
        <v>32737500000</v>
      </c>
    </row>
    <row r="298" spans="1:8">
      <c r="A298" s="335" t="s">
        <v>1950</v>
      </c>
      <c r="B298" s="335" t="s">
        <v>1951</v>
      </c>
      <c r="C298" s="335" t="s">
        <v>514</v>
      </c>
      <c r="D298" s="335" t="s">
        <v>1685</v>
      </c>
      <c r="E298" s="340">
        <v>38400</v>
      </c>
      <c r="F298" s="340">
        <v>1050</v>
      </c>
      <c r="G298" s="341">
        <v>2.81</v>
      </c>
      <c r="H298" s="340">
        <v>596106316800</v>
      </c>
    </row>
    <row r="299" spans="1:8">
      <c r="A299" s="335" t="s">
        <v>1952</v>
      </c>
      <c r="B299" s="335" t="s">
        <v>1953</v>
      </c>
      <c r="C299" s="335" t="s">
        <v>514</v>
      </c>
      <c r="D299" s="335" t="s">
        <v>1397</v>
      </c>
      <c r="E299" s="340">
        <v>28600</v>
      </c>
      <c r="F299" s="340">
        <v>50</v>
      </c>
      <c r="G299" s="341">
        <v>0.18</v>
      </c>
      <c r="H299" s="340">
        <v>306409675000</v>
      </c>
    </row>
    <row r="300" spans="1:8">
      <c r="A300" s="335" t="s">
        <v>1236</v>
      </c>
      <c r="B300" s="335" t="s">
        <v>1237</v>
      </c>
      <c r="C300" s="335" t="s">
        <v>514</v>
      </c>
      <c r="D300" s="335" t="s">
        <v>1397</v>
      </c>
      <c r="E300" s="340">
        <v>8210</v>
      </c>
      <c r="F300" s="340">
        <v>20</v>
      </c>
      <c r="G300" s="341">
        <v>0.24</v>
      </c>
      <c r="H300" s="340">
        <v>107032612390</v>
      </c>
    </row>
    <row r="301" spans="1:8">
      <c r="A301" s="335" t="s">
        <v>1954</v>
      </c>
      <c r="B301" s="335" t="s">
        <v>1955</v>
      </c>
      <c r="C301" s="335" t="s">
        <v>514</v>
      </c>
      <c r="D301" s="335" t="s">
        <v>1446</v>
      </c>
      <c r="E301" s="340">
        <v>9210</v>
      </c>
      <c r="F301" s="340">
        <v>20</v>
      </c>
      <c r="G301" s="341">
        <v>0.22</v>
      </c>
      <c r="H301" s="340">
        <v>31364019510</v>
      </c>
    </row>
    <row r="302" spans="1:8">
      <c r="A302" s="335" t="s">
        <v>1956</v>
      </c>
      <c r="B302" s="335" t="s">
        <v>1957</v>
      </c>
      <c r="C302" s="335" t="s">
        <v>514</v>
      </c>
      <c r="D302" s="335" t="s">
        <v>1473</v>
      </c>
      <c r="E302" s="340">
        <v>901</v>
      </c>
      <c r="F302" s="340">
        <v>1</v>
      </c>
      <c r="G302" s="341">
        <v>0.11</v>
      </c>
      <c r="H302" s="340">
        <v>29397873951</v>
      </c>
    </row>
    <row r="303" spans="1:8">
      <c r="A303" s="335" t="s">
        <v>1958</v>
      </c>
      <c r="B303" s="335" t="s">
        <v>1959</v>
      </c>
      <c r="C303" s="335" t="s">
        <v>514</v>
      </c>
      <c r="D303" s="335" t="s">
        <v>1565</v>
      </c>
      <c r="E303" s="340">
        <v>3200</v>
      </c>
      <c r="F303" s="340">
        <v>10</v>
      </c>
      <c r="G303" s="341">
        <v>0.31</v>
      </c>
      <c r="H303" s="340">
        <v>28800000000</v>
      </c>
    </row>
    <row r="304" spans="1:8">
      <c r="A304" s="335" t="s">
        <v>1960</v>
      </c>
      <c r="B304" s="335" t="s">
        <v>1961</v>
      </c>
      <c r="C304" s="335" t="s">
        <v>514</v>
      </c>
      <c r="D304" s="335" t="s">
        <v>1508</v>
      </c>
      <c r="E304" s="340">
        <v>5990</v>
      </c>
      <c r="F304" s="340">
        <v>130</v>
      </c>
      <c r="G304" s="341">
        <v>2.2200000000000002</v>
      </c>
      <c r="H304" s="340">
        <v>44381844770</v>
      </c>
    </row>
    <row r="305" spans="1:8">
      <c r="A305" s="335" t="s">
        <v>1962</v>
      </c>
      <c r="B305" s="335" t="s">
        <v>1963</v>
      </c>
      <c r="C305" s="335" t="s">
        <v>514</v>
      </c>
      <c r="D305" s="335" t="s">
        <v>1685</v>
      </c>
      <c r="E305" s="340">
        <v>514</v>
      </c>
      <c r="F305" s="340">
        <v>-25</v>
      </c>
      <c r="G305" s="341">
        <v>-4.6399999999999997</v>
      </c>
      <c r="H305" s="340">
        <v>65235718360</v>
      </c>
    </row>
    <row r="306" spans="1:8">
      <c r="A306" s="335" t="s">
        <v>1964</v>
      </c>
      <c r="B306" s="335" t="s">
        <v>1965</v>
      </c>
      <c r="C306" s="335" t="s">
        <v>514</v>
      </c>
      <c r="D306" s="335" t="s">
        <v>1432</v>
      </c>
      <c r="E306" s="340">
        <v>8030</v>
      </c>
      <c r="F306" s="340">
        <v>-160</v>
      </c>
      <c r="G306" s="341">
        <v>-1.95</v>
      </c>
      <c r="H306" s="340">
        <v>238145621670</v>
      </c>
    </row>
    <row r="307" spans="1:8">
      <c r="A307" s="335" t="s">
        <v>1966</v>
      </c>
      <c r="B307" s="335" t="s">
        <v>1967</v>
      </c>
      <c r="C307" s="335" t="s">
        <v>514</v>
      </c>
      <c r="D307" s="335" t="s">
        <v>1418</v>
      </c>
      <c r="E307" s="340">
        <v>3205</v>
      </c>
      <c r="F307" s="340">
        <v>10</v>
      </c>
      <c r="G307" s="341">
        <v>0.31</v>
      </c>
      <c r="H307" s="340">
        <v>118954430735</v>
      </c>
    </row>
    <row r="308" spans="1:8">
      <c r="A308" s="335" t="s">
        <v>1968</v>
      </c>
      <c r="B308" s="335" t="s">
        <v>1969</v>
      </c>
      <c r="C308" s="335" t="s">
        <v>514</v>
      </c>
      <c r="D308" s="335" t="s">
        <v>1397</v>
      </c>
      <c r="E308" s="340">
        <v>12850</v>
      </c>
      <c r="F308" s="340">
        <v>-200</v>
      </c>
      <c r="G308" s="341">
        <v>-1.53</v>
      </c>
      <c r="H308" s="340">
        <v>108581369200</v>
      </c>
    </row>
    <row r="309" spans="1:8">
      <c r="A309" s="335" t="s">
        <v>1970</v>
      </c>
      <c r="B309" s="335" t="s">
        <v>1971</v>
      </c>
      <c r="C309" s="335" t="s">
        <v>514</v>
      </c>
      <c r="D309" s="335" t="s">
        <v>1423</v>
      </c>
      <c r="E309" s="340">
        <v>9150</v>
      </c>
      <c r="F309" s="340">
        <v>0</v>
      </c>
      <c r="G309" s="341">
        <v>0</v>
      </c>
      <c r="H309" s="340">
        <v>71033298300</v>
      </c>
    </row>
    <row r="310" spans="1:8">
      <c r="A310" s="335" t="s">
        <v>1144</v>
      </c>
      <c r="B310" s="335" t="s">
        <v>1145</v>
      </c>
      <c r="C310" s="335" t="s">
        <v>514</v>
      </c>
      <c r="D310" s="335" t="s">
        <v>1487</v>
      </c>
      <c r="E310" s="340">
        <v>19000</v>
      </c>
      <c r="F310" s="340">
        <v>100</v>
      </c>
      <c r="G310" s="341">
        <v>0.53</v>
      </c>
      <c r="H310" s="340">
        <v>156395327000</v>
      </c>
    </row>
    <row r="311" spans="1:8">
      <c r="A311" s="335" t="s">
        <v>1972</v>
      </c>
      <c r="B311" s="335" t="s">
        <v>1973</v>
      </c>
      <c r="C311" s="335" t="s">
        <v>514</v>
      </c>
      <c r="D311" s="335" t="s">
        <v>1432</v>
      </c>
      <c r="E311" s="340">
        <v>7160</v>
      </c>
      <c r="F311" s="340">
        <v>20</v>
      </c>
      <c r="G311" s="341">
        <v>0.28000000000000003</v>
      </c>
      <c r="H311" s="340">
        <v>80491416880</v>
      </c>
    </row>
    <row r="312" spans="1:8">
      <c r="A312" s="335" t="s">
        <v>1974</v>
      </c>
      <c r="B312" s="335" t="s">
        <v>1975</v>
      </c>
      <c r="C312" s="335" t="s">
        <v>514</v>
      </c>
      <c r="D312" s="335" t="s">
        <v>1565</v>
      </c>
      <c r="E312" s="340">
        <v>1795</v>
      </c>
      <c r="F312" s="340">
        <v>0</v>
      </c>
      <c r="G312" s="341">
        <v>0</v>
      </c>
      <c r="H312" s="340">
        <v>52683250000</v>
      </c>
    </row>
    <row r="313" spans="1:8">
      <c r="A313" s="335" t="s">
        <v>1205</v>
      </c>
      <c r="B313" s="335" t="s">
        <v>1206</v>
      </c>
      <c r="C313" s="335" t="s">
        <v>514</v>
      </c>
      <c r="D313" s="335" t="s">
        <v>1446</v>
      </c>
      <c r="E313" s="340">
        <v>13100</v>
      </c>
      <c r="F313" s="340">
        <v>850</v>
      </c>
      <c r="G313" s="341">
        <v>6.94</v>
      </c>
      <c r="H313" s="340">
        <v>125701050000</v>
      </c>
    </row>
    <row r="314" spans="1:8">
      <c r="A314" s="335" t="s">
        <v>1976</v>
      </c>
      <c r="B314" s="335" t="s">
        <v>1977</v>
      </c>
      <c r="C314" s="335" t="s">
        <v>514</v>
      </c>
      <c r="D314" s="335" t="s">
        <v>228</v>
      </c>
      <c r="E314" s="340">
        <v>4710</v>
      </c>
      <c r="F314" s="340">
        <v>770</v>
      </c>
      <c r="G314" s="341">
        <v>19.54</v>
      </c>
      <c r="H314" s="340">
        <v>178621517190</v>
      </c>
    </row>
    <row r="315" spans="1:8">
      <c r="A315" s="335" t="s">
        <v>1978</v>
      </c>
      <c r="B315" s="335" t="s">
        <v>1979</v>
      </c>
      <c r="C315" s="335" t="s">
        <v>514</v>
      </c>
      <c r="D315" s="335" t="s">
        <v>1487</v>
      </c>
      <c r="E315" s="340">
        <v>24750</v>
      </c>
      <c r="F315" s="340">
        <v>-800</v>
      </c>
      <c r="G315" s="341">
        <v>-3.13</v>
      </c>
      <c r="H315" s="340">
        <v>259812036000</v>
      </c>
    </row>
    <row r="316" spans="1:8">
      <c r="A316" s="335" t="s">
        <v>1980</v>
      </c>
      <c r="B316" s="335" t="s">
        <v>1981</v>
      </c>
      <c r="C316" s="335" t="s">
        <v>514</v>
      </c>
      <c r="D316" s="335" t="s">
        <v>1410</v>
      </c>
      <c r="E316" s="340">
        <v>5020</v>
      </c>
      <c r="F316" s="340">
        <v>-100</v>
      </c>
      <c r="G316" s="341">
        <v>-1.95</v>
      </c>
      <c r="H316" s="340">
        <v>68091711720</v>
      </c>
    </row>
    <row r="317" spans="1:8">
      <c r="A317" s="335" t="s">
        <v>1982</v>
      </c>
      <c r="B317" s="335" t="s">
        <v>1983</v>
      </c>
      <c r="C317" s="335" t="s">
        <v>514</v>
      </c>
      <c r="D317" s="335" t="s">
        <v>1423</v>
      </c>
      <c r="E317" s="340">
        <v>8320</v>
      </c>
      <c r="F317" s="340">
        <v>-170</v>
      </c>
      <c r="G317" s="341">
        <v>-2</v>
      </c>
      <c r="H317" s="340">
        <v>157194552320</v>
      </c>
    </row>
    <row r="318" spans="1:8">
      <c r="A318" s="335" t="s">
        <v>1984</v>
      </c>
      <c r="B318" s="335" t="s">
        <v>1985</v>
      </c>
      <c r="C318" s="335" t="s">
        <v>514</v>
      </c>
      <c r="D318" s="335" t="s">
        <v>1404</v>
      </c>
      <c r="E318" s="340">
        <v>5420</v>
      </c>
      <c r="F318" s="340">
        <v>0</v>
      </c>
      <c r="G318" s="341">
        <v>0</v>
      </c>
      <c r="H318" s="340">
        <v>125605134180</v>
      </c>
    </row>
    <row r="319" spans="1:8">
      <c r="A319" s="335" t="s">
        <v>1986</v>
      </c>
      <c r="B319" s="335" t="s">
        <v>1987</v>
      </c>
      <c r="C319" s="335" t="s">
        <v>514</v>
      </c>
      <c r="D319" s="335" t="s">
        <v>228</v>
      </c>
      <c r="E319" s="340">
        <v>13650</v>
      </c>
      <c r="F319" s="340">
        <v>-400</v>
      </c>
      <c r="G319" s="341">
        <v>-2.85</v>
      </c>
      <c r="H319" s="340">
        <v>133454917050</v>
      </c>
    </row>
    <row r="320" spans="1:8">
      <c r="A320" s="335" t="s">
        <v>1988</v>
      </c>
      <c r="B320" s="335" t="s">
        <v>1989</v>
      </c>
      <c r="C320" s="335" t="s">
        <v>514</v>
      </c>
      <c r="D320" s="335" t="s">
        <v>1423</v>
      </c>
      <c r="E320" s="340">
        <v>28400</v>
      </c>
      <c r="F320" s="340">
        <v>1750</v>
      </c>
      <c r="G320" s="341">
        <v>6.57</v>
      </c>
      <c r="H320" s="340">
        <v>239438014400</v>
      </c>
    </row>
    <row r="321" spans="1:8">
      <c r="A321" s="335" t="s">
        <v>1990</v>
      </c>
      <c r="B321" s="335" t="s">
        <v>1991</v>
      </c>
      <c r="C321" s="335" t="s">
        <v>514</v>
      </c>
      <c r="D321" s="335" t="s">
        <v>1401</v>
      </c>
      <c r="E321" s="340">
        <v>6370</v>
      </c>
      <c r="F321" s="340">
        <v>80</v>
      </c>
      <c r="G321" s="341">
        <v>1.27</v>
      </c>
      <c r="H321" s="340">
        <v>73936386160</v>
      </c>
    </row>
    <row r="322" spans="1:8">
      <c r="A322" s="335" t="s">
        <v>1992</v>
      </c>
      <c r="B322" s="335" t="s">
        <v>1993</v>
      </c>
      <c r="C322" s="335" t="s">
        <v>514</v>
      </c>
      <c r="D322" s="335" t="s">
        <v>1432</v>
      </c>
      <c r="E322" s="340">
        <v>18200</v>
      </c>
      <c r="F322" s="340">
        <v>1000</v>
      </c>
      <c r="G322" s="341">
        <v>5.81</v>
      </c>
      <c r="H322" s="340">
        <v>208391765400</v>
      </c>
    </row>
    <row r="323" spans="1:8">
      <c r="A323" s="335" t="s">
        <v>1109</v>
      </c>
      <c r="B323" s="335" t="s">
        <v>1110</v>
      </c>
      <c r="C323" s="335" t="s">
        <v>514</v>
      </c>
      <c r="D323" s="335" t="s">
        <v>1397</v>
      </c>
      <c r="E323" s="340">
        <v>5960</v>
      </c>
      <c r="F323" s="340">
        <v>150</v>
      </c>
      <c r="G323" s="341">
        <v>2.58</v>
      </c>
      <c r="H323" s="340">
        <v>189599520000</v>
      </c>
    </row>
    <row r="324" spans="1:8">
      <c r="A324" s="335" t="s">
        <v>1994</v>
      </c>
      <c r="B324" s="335" t="s">
        <v>1995</v>
      </c>
      <c r="C324" s="335" t="s">
        <v>514</v>
      </c>
      <c r="D324" s="335" t="s">
        <v>1473</v>
      </c>
      <c r="E324" s="340">
        <v>179</v>
      </c>
      <c r="F324" s="340">
        <v>0</v>
      </c>
      <c r="G324" s="341">
        <v>0</v>
      </c>
      <c r="H324" s="340">
        <v>9456230437</v>
      </c>
    </row>
    <row r="325" spans="1:8">
      <c r="A325" s="335" t="s">
        <v>1996</v>
      </c>
      <c r="B325" s="335" t="s">
        <v>1997</v>
      </c>
      <c r="C325" s="335" t="s">
        <v>514</v>
      </c>
      <c r="D325" s="335" t="s">
        <v>1432</v>
      </c>
      <c r="E325" s="340">
        <v>56100</v>
      </c>
      <c r="F325" s="340">
        <v>0</v>
      </c>
      <c r="G325" s="341">
        <v>0</v>
      </c>
      <c r="H325" s="340">
        <v>1352898511800</v>
      </c>
    </row>
    <row r="326" spans="1:8">
      <c r="A326" s="335" t="s">
        <v>1998</v>
      </c>
      <c r="B326" s="335" t="s">
        <v>1999</v>
      </c>
      <c r="C326" s="335" t="s">
        <v>514</v>
      </c>
      <c r="D326" s="335" t="s">
        <v>1467</v>
      </c>
      <c r="E326" s="340">
        <v>1830</v>
      </c>
      <c r="F326" s="340">
        <v>0</v>
      </c>
      <c r="G326" s="341">
        <v>0</v>
      </c>
      <c r="H326" s="340">
        <v>48765969930</v>
      </c>
    </row>
    <row r="327" spans="1:8">
      <c r="A327" s="335" t="s">
        <v>2000</v>
      </c>
      <c r="B327" s="335" t="s">
        <v>2001</v>
      </c>
      <c r="C327" s="335" t="s">
        <v>514</v>
      </c>
      <c r="D327" s="335" t="s">
        <v>1432</v>
      </c>
      <c r="E327" s="340">
        <v>21550</v>
      </c>
      <c r="F327" s="340">
        <v>100</v>
      </c>
      <c r="G327" s="341">
        <v>0.47</v>
      </c>
      <c r="H327" s="340">
        <v>185103294000</v>
      </c>
    </row>
    <row r="328" spans="1:8">
      <c r="A328" s="335" t="s">
        <v>2002</v>
      </c>
      <c r="B328" s="335" t="s">
        <v>2003</v>
      </c>
      <c r="C328" s="335" t="s">
        <v>514</v>
      </c>
      <c r="D328" s="335" t="s">
        <v>1423</v>
      </c>
      <c r="E328" s="340">
        <v>8960</v>
      </c>
      <c r="F328" s="340">
        <v>50</v>
      </c>
      <c r="G328" s="341">
        <v>0.56000000000000005</v>
      </c>
      <c r="H328" s="340">
        <v>331520000000</v>
      </c>
    </row>
    <row r="329" spans="1:8">
      <c r="A329" s="335" t="s">
        <v>2004</v>
      </c>
      <c r="B329" s="335" t="s">
        <v>2005</v>
      </c>
      <c r="C329" s="335" t="s">
        <v>514</v>
      </c>
      <c r="D329" s="335" t="s">
        <v>1685</v>
      </c>
      <c r="E329" s="340">
        <v>52600</v>
      </c>
      <c r="F329" s="340">
        <v>800</v>
      </c>
      <c r="G329" s="341">
        <v>1.54</v>
      </c>
      <c r="H329" s="340">
        <v>349961844200</v>
      </c>
    </row>
    <row r="330" spans="1:8">
      <c r="A330" s="335" t="s">
        <v>2006</v>
      </c>
      <c r="B330" s="335" t="s">
        <v>2007</v>
      </c>
      <c r="C330" s="335" t="s">
        <v>514</v>
      </c>
      <c r="D330" s="335" t="s">
        <v>1685</v>
      </c>
      <c r="E330" s="340">
        <v>12300</v>
      </c>
      <c r="F330" s="340">
        <v>-50</v>
      </c>
      <c r="G330" s="341">
        <v>-0.4</v>
      </c>
      <c r="H330" s="340">
        <v>204069472200</v>
      </c>
    </row>
    <row r="331" spans="1:8">
      <c r="A331" s="335" t="s">
        <v>2008</v>
      </c>
      <c r="B331" s="335" t="s">
        <v>2009</v>
      </c>
      <c r="C331" s="335" t="s">
        <v>514</v>
      </c>
      <c r="D331" s="335" t="s">
        <v>1423</v>
      </c>
      <c r="E331" s="340">
        <v>3845</v>
      </c>
      <c r="F331" s="340">
        <v>245</v>
      </c>
      <c r="G331" s="341">
        <v>6.81</v>
      </c>
      <c r="H331" s="340">
        <v>252733957060</v>
      </c>
    </row>
    <row r="332" spans="1:8">
      <c r="A332" s="335" t="s">
        <v>1003</v>
      </c>
      <c r="B332" s="335" t="s">
        <v>1004</v>
      </c>
      <c r="C332" s="335" t="s">
        <v>514</v>
      </c>
      <c r="D332" s="335" t="s">
        <v>1397</v>
      </c>
      <c r="E332" s="340">
        <v>22750</v>
      </c>
      <c r="F332" s="340">
        <v>-150</v>
      </c>
      <c r="G332" s="341">
        <v>-0.66</v>
      </c>
      <c r="H332" s="340">
        <v>361047368500</v>
      </c>
    </row>
    <row r="333" spans="1:8">
      <c r="A333" s="335" t="s">
        <v>2010</v>
      </c>
      <c r="B333" s="335" t="s">
        <v>2011</v>
      </c>
      <c r="C333" s="335" t="s">
        <v>514</v>
      </c>
      <c r="D333" s="335" t="s">
        <v>1418</v>
      </c>
      <c r="E333" s="340">
        <v>5270</v>
      </c>
      <c r="F333" s="340">
        <v>30</v>
      </c>
      <c r="G333" s="341">
        <v>0.56999999999999995</v>
      </c>
      <c r="H333" s="340">
        <v>93797852580</v>
      </c>
    </row>
    <row r="334" spans="1:8">
      <c r="A334" s="335" t="s">
        <v>1065</v>
      </c>
      <c r="B334" s="335" t="s">
        <v>1066</v>
      </c>
      <c r="C334" s="335" t="s">
        <v>514</v>
      </c>
      <c r="D334" s="335" t="s">
        <v>1397</v>
      </c>
      <c r="E334" s="340">
        <v>25450</v>
      </c>
      <c r="F334" s="340">
        <v>1750</v>
      </c>
      <c r="G334" s="341">
        <v>7.38</v>
      </c>
      <c r="H334" s="340">
        <v>248137500000</v>
      </c>
    </row>
    <row r="335" spans="1:8">
      <c r="A335" s="335" t="s">
        <v>1107</v>
      </c>
      <c r="B335" s="335" t="s">
        <v>1108</v>
      </c>
      <c r="C335" s="335" t="s">
        <v>514</v>
      </c>
      <c r="D335" s="335" t="s">
        <v>228</v>
      </c>
      <c r="E335" s="340">
        <v>16900</v>
      </c>
      <c r="F335" s="340">
        <v>550</v>
      </c>
      <c r="G335" s="341">
        <v>3.36</v>
      </c>
      <c r="H335" s="340">
        <v>190141900000</v>
      </c>
    </row>
    <row r="336" spans="1:8">
      <c r="A336" s="335" t="s">
        <v>2012</v>
      </c>
      <c r="B336" s="335" t="s">
        <v>2013</v>
      </c>
      <c r="C336" s="335" t="s">
        <v>514</v>
      </c>
      <c r="D336" s="335" t="s">
        <v>1400</v>
      </c>
      <c r="E336" s="340">
        <v>315</v>
      </c>
      <c r="F336" s="340">
        <v>2</v>
      </c>
      <c r="G336" s="341">
        <v>0.64</v>
      </c>
      <c r="H336" s="340">
        <v>44661093750</v>
      </c>
    </row>
    <row r="337" spans="1:8">
      <c r="A337" s="335" t="s">
        <v>2014</v>
      </c>
      <c r="B337" s="335" t="s">
        <v>2015</v>
      </c>
      <c r="C337" s="335" t="s">
        <v>514</v>
      </c>
      <c r="D337" s="335" t="s">
        <v>1822</v>
      </c>
      <c r="E337" s="340">
        <v>11250</v>
      </c>
      <c r="F337" s="340">
        <v>550</v>
      </c>
      <c r="G337" s="341">
        <v>5.14</v>
      </c>
      <c r="H337" s="340">
        <v>108831622500</v>
      </c>
    </row>
    <row r="338" spans="1:8">
      <c r="A338" s="335" t="s">
        <v>1258</v>
      </c>
      <c r="B338" s="335" t="s">
        <v>1259</v>
      </c>
      <c r="C338" s="335" t="s">
        <v>514</v>
      </c>
      <c r="D338" s="335" t="s">
        <v>1401</v>
      </c>
      <c r="E338" s="340">
        <v>6120</v>
      </c>
      <c r="F338" s="340">
        <v>20</v>
      </c>
      <c r="G338" s="341">
        <v>0.33</v>
      </c>
      <c r="H338" s="340">
        <v>93615210360</v>
      </c>
    </row>
    <row r="339" spans="1:8">
      <c r="A339" s="335" t="s">
        <v>1294</v>
      </c>
      <c r="B339" s="335" t="s">
        <v>1295</v>
      </c>
      <c r="C339" s="335" t="s">
        <v>514</v>
      </c>
      <c r="D339" s="335" t="s">
        <v>1401</v>
      </c>
      <c r="E339" s="340">
        <v>1540</v>
      </c>
      <c r="F339" s="340">
        <v>5</v>
      </c>
      <c r="G339" s="341">
        <v>0.33</v>
      </c>
      <c r="H339" s="340">
        <v>74078726260</v>
      </c>
    </row>
    <row r="340" spans="1:8">
      <c r="A340" s="335" t="s">
        <v>2016</v>
      </c>
      <c r="B340" s="335" t="s">
        <v>2017</v>
      </c>
      <c r="C340" s="335" t="s">
        <v>514</v>
      </c>
      <c r="D340" s="335" t="s">
        <v>1685</v>
      </c>
      <c r="E340" s="340">
        <v>10550</v>
      </c>
      <c r="F340" s="340">
        <v>350</v>
      </c>
      <c r="G340" s="341">
        <v>3.43</v>
      </c>
      <c r="H340" s="340">
        <v>272798766650</v>
      </c>
    </row>
    <row r="341" spans="1:8">
      <c r="A341" s="335" t="s">
        <v>2018</v>
      </c>
      <c r="B341" s="335" t="s">
        <v>2019</v>
      </c>
      <c r="C341" s="335" t="s">
        <v>514</v>
      </c>
      <c r="D341" s="335" t="s">
        <v>1685</v>
      </c>
      <c r="E341" s="340">
        <v>14500</v>
      </c>
      <c r="F341" s="340">
        <v>700</v>
      </c>
      <c r="G341" s="341">
        <v>5.07</v>
      </c>
      <c r="H341" s="340">
        <v>8155742500</v>
      </c>
    </row>
    <row r="342" spans="1:8">
      <c r="A342" s="335" t="s">
        <v>2020</v>
      </c>
      <c r="B342" s="335" t="s">
        <v>2021</v>
      </c>
      <c r="C342" s="335" t="s">
        <v>514</v>
      </c>
      <c r="D342" s="335" t="s">
        <v>1418</v>
      </c>
      <c r="E342" s="340">
        <v>5940</v>
      </c>
      <c r="F342" s="340">
        <v>280</v>
      </c>
      <c r="G342" s="341">
        <v>4.95</v>
      </c>
      <c r="H342" s="340">
        <v>151049946960</v>
      </c>
    </row>
    <row r="343" spans="1:8">
      <c r="A343" s="335" t="s">
        <v>898</v>
      </c>
      <c r="B343" s="335" t="s">
        <v>899</v>
      </c>
      <c r="C343" s="335" t="s">
        <v>514</v>
      </c>
      <c r="D343" s="335" t="s">
        <v>1401</v>
      </c>
      <c r="E343" s="340">
        <v>159900</v>
      </c>
      <c r="F343" s="340">
        <v>3400</v>
      </c>
      <c r="G343" s="341">
        <v>2.17</v>
      </c>
      <c r="H343" s="340">
        <v>2437254963000</v>
      </c>
    </row>
    <row r="344" spans="1:8">
      <c r="A344" s="335" t="s">
        <v>2022</v>
      </c>
      <c r="B344" s="335" t="s">
        <v>2023</v>
      </c>
      <c r="C344" s="335" t="s">
        <v>514</v>
      </c>
      <c r="D344" s="335" t="s">
        <v>1410</v>
      </c>
      <c r="E344" s="340">
        <v>1210</v>
      </c>
      <c r="F344" s="340">
        <v>15</v>
      </c>
      <c r="G344" s="341">
        <v>1.26</v>
      </c>
      <c r="H344" s="340">
        <v>50264133260</v>
      </c>
    </row>
    <row r="345" spans="1:8">
      <c r="A345" s="335" t="s">
        <v>2024</v>
      </c>
      <c r="B345" s="335" t="s">
        <v>2025</v>
      </c>
      <c r="C345" s="335" t="s">
        <v>514</v>
      </c>
      <c r="D345" s="335" t="s">
        <v>1400</v>
      </c>
      <c r="E345" s="340">
        <v>940</v>
      </c>
      <c r="F345" s="340">
        <v>49</v>
      </c>
      <c r="G345" s="341">
        <v>5.5</v>
      </c>
      <c r="H345" s="340">
        <v>92074803860</v>
      </c>
    </row>
    <row r="346" spans="1:8">
      <c r="A346" s="335" t="s">
        <v>2026</v>
      </c>
      <c r="B346" s="335" t="s">
        <v>2027</v>
      </c>
      <c r="C346" s="335" t="s">
        <v>514</v>
      </c>
      <c r="D346" s="335" t="s">
        <v>1423</v>
      </c>
      <c r="E346" s="340">
        <v>3525</v>
      </c>
      <c r="F346" s="340">
        <v>15</v>
      </c>
      <c r="G346" s="341">
        <v>0.43</v>
      </c>
      <c r="H346" s="340">
        <v>64771272225</v>
      </c>
    </row>
    <row r="347" spans="1:8">
      <c r="A347" s="335" t="s">
        <v>2028</v>
      </c>
      <c r="B347" s="335" t="s">
        <v>2029</v>
      </c>
      <c r="C347" s="335" t="s">
        <v>514</v>
      </c>
      <c r="D347" s="335" t="s">
        <v>1410</v>
      </c>
      <c r="E347" s="340">
        <v>8860</v>
      </c>
      <c r="F347" s="340">
        <v>-40</v>
      </c>
      <c r="G347" s="341">
        <v>-0.45</v>
      </c>
      <c r="H347" s="340">
        <v>234312756100</v>
      </c>
    </row>
    <row r="348" spans="1:8">
      <c r="A348" s="335" t="s">
        <v>2030</v>
      </c>
      <c r="B348" s="335" t="s">
        <v>2031</v>
      </c>
      <c r="C348" s="335" t="s">
        <v>514</v>
      </c>
      <c r="D348" s="335" t="s">
        <v>1685</v>
      </c>
      <c r="E348" s="340">
        <v>24050</v>
      </c>
      <c r="F348" s="340">
        <v>100</v>
      </c>
      <c r="G348" s="341">
        <v>0.42</v>
      </c>
      <c r="H348" s="340">
        <v>146438429800</v>
      </c>
    </row>
    <row r="349" spans="1:8">
      <c r="A349" s="335" t="s">
        <v>2032</v>
      </c>
      <c r="B349" s="335" t="s">
        <v>2033</v>
      </c>
      <c r="C349" s="335" t="s">
        <v>514</v>
      </c>
      <c r="D349" s="335" t="s">
        <v>1404</v>
      </c>
      <c r="E349" s="340">
        <v>626</v>
      </c>
      <c r="F349" s="340">
        <v>-6</v>
      </c>
      <c r="G349" s="341">
        <v>-0.95</v>
      </c>
      <c r="H349" s="340">
        <v>49870775776</v>
      </c>
    </row>
    <row r="350" spans="1:8">
      <c r="A350" s="335" t="s">
        <v>2034</v>
      </c>
      <c r="B350" s="335" t="s">
        <v>2035</v>
      </c>
      <c r="C350" s="335" t="s">
        <v>514</v>
      </c>
      <c r="D350" s="335" t="s">
        <v>1400</v>
      </c>
      <c r="E350" s="340">
        <v>6370</v>
      </c>
      <c r="F350" s="340">
        <v>600</v>
      </c>
      <c r="G350" s="341">
        <v>10.4</v>
      </c>
      <c r="H350" s="340">
        <v>85995000000</v>
      </c>
    </row>
    <row r="351" spans="1:8">
      <c r="A351" s="335" t="s">
        <v>2036</v>
      </c>
      <c r="B351" s="335" t="s">
        <v>2037</v>
      </c>
      <c r="C351" s="335" t="s">
        <v>514</v>
      </c>
      <c r="D351" s="335" t="s">
        <v>1822</v>
      </c>
      <c r="E351" s="340">
        <v>6280</v>
      </c>
      <c r="F351" s="340">
        <v>50</v>
      </c>
      <c r="G351" s="341">
        <v>0.8</v>
      </c>
      <c r="H351" s="340">
        <v>96441193840</v>
      </c>
    </row>
    <row r="352" spans="1:8">
      <c r="A352" s="335" t="s">
        <v>2038</v>
      </c>
      <c r="B352" s="335" t="s">
        <v>2039</v>
      </c>
      <c r="C352" s="335" t="s">
        <v>514</v>
      </c>
      <c r="D352" s="335" t="s">
        <v>228</v>
      </c>
      <c r="E352" s="340">
        <v>8020</v>
      </c>
      <c r="F352" s="340">
        <v>60</v>
      </c>
      <c r="G352" s="341">
        <v>0.75</v>
      </c>
      <c r="H352" s="340">
        <v>80200000000</v>
      </c>
    </row>
    <row r="353" spans="1:8">
      <c r="A353" s="335" t="s">
        <v>2040</v>
      </c>
      <c r="B353" s="335" t="s">
        <v>2041</v>
      </c>
      <c r="C353" s="335" t="s">
        <v>514</v>
      </c>
      <c r="D353" s="335" t="s">
        <v>1647</v>
      </c>
      <c r="E353" s="340">
        <v>7190</v>
      </c>
      <c r="F353" s="340">
        <v>-60</v>
      </c>
      <c r="G353" s="341">
        <v>-0.83</v>
      </c>
      <c r="H353" s="340">
        <v>77421920000</v>
      </c>
    </row>
    <row r="354" spans="1:8">
      <c r="A354" s="335" t="s">
        <v>2042</v>
      </c>
      <c r="B354" s="335" t="s">
        <v>2043</v>
      </c>
      <c r="C354" s="335" t="s">
        <v>514</v>
      </c>
      <c r="D354" s="335" t="s">
        <v>228</v>
      </c>
      <c r="E354" s="340">
        <v>524</v>
      </c>
      <c r="F354" s="340">
        <v>-14</v>
      </c>
      <c r="G354" s="341">
        <v>-2.6</v>
      </c>
      <c r="H354" s="340">
        <v>62907390004</v>
      </c>
    </row>
    <row r="355" spans="1:8">
      <c r="A355" s="335" t="s">
        <v>2044</v>
      </c>
      <c r="B355" s="335" t="s">
        <v>2045</v>
      </c>
      <c r="C355" s="335" t="s">
        <v>514</v>
      </c>
      <c r="D355" s="335" t="s">
        <v>1685</v>
      </c>
      <c r="E355" s="340">
        <v>19550</v>
      </c>
      <c r="F355" s="340">
        <v>1000</v>
      </c>
      <c r="G355" s="341">
        <v>5.39</v>
      </c>
      <c r="H355" s="340">
        <v>141964280000</v>
      </c>
    </row>
    <row r="356" spans="1:8">
      <c r="A356" s="335" t="s">
        <v>1344</v>
      </c>
      <c r="B356" s="335" t="s">
        <v>1345</v>
      </c>
      <c r="C356" s="335" t="s">
        <v>514</v>
      </c>
      <c r="D356" s="335" t="s">
        <v>1401</v>
      </c>
      <c r="E356" s="340">
        <v>5980</v>
      </c>
      <c r="F356" s="340">
        <v>210</v>
      </c>
      <c r="G356" s="341">
        <v>3.64</v>
      </c>
      <c r="H356" s="340">
        <v>49710340680</v>
      </c>
    </row>
    <row r="357" spans="1:8">
      <c r="A357" s="335" t="s">
        <v>2046</v>
      </c>
      <c r="B357" s="335" t="s">
        <v>2047</v>
      </c>
      <c r="C357" s="335" t="s">
        <v>514</v>
      </c>
      <c r="D357" s="335" t="s">
        <v>1685</v>
      </c>
      <c r="E357" s="340">
        <v>9300</v>
      </c>
      <c r="F357" s="340">
        <v>700</v>
      </c>
      <c r="G357" s="341">
        <v>8.14</v>
      </c>
      <c r="H357" s="340">
        <v>100624753800</v>
      </c>
    </row>
    <row r="358" spans="1:8">
      <c r="A358" s="335" t="s">
        <v>2048</v>
      </c>
      <c r="B358" s="335" t="s">
        <v>2049</v>
      </c>
      <c r="C358" s="335" t="s">
        <v>514</v>
      </c>
      <c r="D358" s="335" t="s">
        <v>1432</v>
      </c>
      <c r="E358" s="340">
        <v>31800</v>
      </c>
      <c r="F358" s="340">
        <v>-150</v>
      </c>
      <c r="G358" s="341">
        <v>-0.47</v>
      </c>
      <c r="H358" s="340">
        <v>338753570400</v>
      </c>
    </row>
    <row r="359" spans="1:8">
      <c r="A359" s="335" t="s">
        <v>2050</v>
      </c>
      <c r="B359" s="335" t="s">
        <v>2051</v>
      </c>
      <c r="C359" s="335" t="s">
        <v>514</v>
      </c>
      <c r="D359" s="335" t="s">
        <v>1647</v>
      </c>
      <c r="E359" s="340">
        <v>73300</v>
      </c>
      <c r="F359" s="340">
        <v>1000</v>
      </c>
      <c r="G359" s="341">
        <v>1.38</v>
      </c>
      <c r="H359" s="340">
        <v>574938665400</v>
      </c>
    </row>
    <row r="360" spans="1:8">
      <c r="A360" s="335" t="s">
        <v>2052</v>
      </c>
      <c r="B360" s="335" t="s">
        <v>2053</v>
      </c>
      <c r="C360" s="335" t="s">
        <v>514</v>
      </c>
      <c r="D360" s="335" t="s">
        <v>1647</v>
      </c>
      <c r="E360" s="340">
        <v>9420</v>
      </c>
      <c r="F360" s="340">
        <v>70</v>
      </c>
      <c r="G360" s="341">
        <v>0.75</v>
      </c>
      <c r="H360" s="340">
        <v>129226423680</v>
      </c>
    </row>
    <row r="361" spans="1:8">
      <c r="A361" s="335" t="s">
        <v>2054</v>
      </c>
      <c r="B361" s="335" t="s">
        <v>2055</v>
      </c>
      <c r="C361" s="335" t="s">
        <v>514</v>
      </c>
      <c r="D361" s="335" t="s">
        <v>1401</v>
      </c>
      <c r="E361" s="340">
        <v>282</v>
      </c>
      <c r="F361" s="340">
        <v>0</v>
      </c>
      <c r="G361" s="341">
        <v>0</v>
      </c>
      <c r="H361" s="340">
        <v>22816398912</v>
      </c>
    </row>
    <row r="362" spans="1:8">
      <c r="A362" s="335" t="s">
        <v>2056</v>
      </c>
      <c r="B362" s="335" t="s">
        <v>2057</v>
      </c>
      <c r="C362" s="335" t="s">
        <v>514</v>
      </c>
      <c r="D362" s="335" t="s">
        <v>1410</v>
      </c>
      <c r="E362" s="340">
        <v>5590</v>
      </c>
      <c r="F362" s="340">
        <v>210</v>
      </c>
      <c r="G362" s="341">
        <v>3.9</v>
      </c>
      <c r="H362" s="340">
        <v>90351684280</v>
      </c>
    </row>
    <row r="363" spans="1:8">
      <c r="A363" s="335" t="s">
        <v>2058</v>
      </c>
      <c r="B363" s="335" t="s">
        <v>2059</v>
      </c>
      <c r="C363" s="335" t="s">
        <v>514</v>
      </c>
      <c r="D363" s="335" t="s">
        <v>1397</v>
      </c>
      <c r="E363" s="340">
        <v>743</v>
      </c>
      <c r="F363" s="340">
        <v>0</v>
      </c>
      <c r="G363" s="341">
        <v>0</v>
      </c>
      <c r="H363" s="340">
        <v>26670245050</v>
      </c>
    </row>
    <row r="364" spans="1:8">
      <c r="A364" s="335" t="s">
        <v>2060</v>
      </c>
      <c r="B364" s="335" t="s">
        <v>2061</v>
      </c>
      <c r="C364" s="335" t="s">
        <v>514</v>
      </c>
      <c r="D364" s="335" t="s">
        <v>1446</v>
      </c>
      <c r="E364" s="340">
        <v>10100</v>
      </c>
      <c r="F364" s="340">
        <v>-100</v>
      </c>
      <c r="G364" s="341">
        <v>-0.98</v>
      </c>
      <c r="H364" s="340">
        <v>149112360000</v>
      </c>
    </row>
    <row r="365" spans="1:8">
      <c r="A365" s="335" t="s">
        <v>2062</v>
      </c>
      <c r="B365" s="335" t="s">
        <v>2063</v>
      </c>
      <c r="C365" s="335" t="s">
        <v>514</v>
      </c>
      <c r="D365" s="335" t="s">
        <v>1418</v>
      </c>
      <c r="E365" s="340">
        <v>33500</v>
      </c>
      <c r="F365" s="340">
        <v>1100</v>
      </c>
      <c r="G365" s="341">
        <v>3.4</v>
      </c>
      <c r="H365" s="340">
        <v>198547096500</v>
      </c>
    </row>
    <row r="366" spans="1:8">
      <c r="A366" s="335" t="s">
        <v>2064</v>
      </c>
      <c r="B366" s="335" t="s">
        <v>2065</v>
      </c>
      <c r="C366" s="335" t="s">
        <v>514</v>
      </c>
      <c r="D366" s="335" t="s">
        <v>1508</v>
      </c>
      <c r="E366" s="340">
        <v>12100</v>
      </c>
      <c r="F366" s="340">
        <v>-50</v>
      </c>
      <c r="G366" s="341">
        <v>-0.41</v>
      </c>
      <c r="H366" s="340">
        <v>144243603900</v>
      </c>
    </row>
    <row r="367" spans="1:8">
      <c r="A367" s="335" t="s">
        <v>2066</v>
      </c>
      <c r="B367" s="335" t="s">
        <v>2067</v>
      </c>
      <c r="C367" s="335" t="s">
        <v>514</v>
      </c>
      <c r="D367" s="335" t="s">
        <v>1432</v>
      </c>
      <c r="E367" s="340">
        <v>60100</v>
      </c>
      <c r="F367" s="340">
        <v>1000</v>
      </c>
      <c r="G367" s="341">
        <v>1.69</v>
      </c>
      <c r="H367" s="340">
        <v>711907338000</v>
      </c>
    </row>
    <row r="368" spans="1:8">
      <c r="A368" s="335" t="s">
        <v>2068</v>
      </c>
      <c r="B368" s="335" t="s">
        <v>2069</v>
      </c>
      <c r="C368" s="335" t="s">
        <v>514</v>
      </c>
      <c r="D368" s="335" t="s">
        <v>1432</v>
      </c>
      <c r="E368" s="340">
        <v>4195</v>
      </c>
      <c r="F368" s="340">
        <v>100</v>
      </c>
      <c r="G368" s="341">
        <v>2.44</v>
      </c>
      <c r="H368" s="340">
        <v>98192688015</v>
      </c>
    </row>
    <row r="369" spans="1:8">
      <c r="A369" s="335" t="s">
        <v>2070</v>
      </c>
      <c r="B369" s="335" t="s">
        <v>2071</v>
      </c>
      <c r="C369" s="335" t="s">
        <v>514</v>
      </c>
      <c r="D369" s="335" t="s">
        <v>1432</v>
      </c>
      <c r="E369" s="340">
        <v>94300</v>
      </c>
      <c r="F369" s="340">
        <v>5400</v>
      </c>
      <c r="G369" s="341">
        <v>6.07</v>
      </c>
      <c r="H369" s="340">
        <v>1921159000600</v>
      </c>
    </row>
    <row r="370" spans="1:8">
      <c r="A370" s="335" t="s">
        <v>2072</v>
      </c>
      <c r="B370" s="335" t="s">
        <v>2073</v>
      </c>
      <c r="C370" s="335" t="s">
        <v>514</v>
      </c>
      <c r="D370" s="335" t="s">
        <v>1685</v>
      </c>
      <c r="E370" s="340">
        <v>14800</v>
      </c>
      <c r="F370" s="340">
        <v>400</v>
      </c>
      <c r="G370" s="341">
        <v>2.78</v>
      </c>
      <c r="H370" s="340">
        <v>128027340800</v>
      </c>
    </row>
    <row r="371" spans="1:8">
      <c r="A371" s="335" t="s">
        <v>2074</v>
      </c>
      <c r="B371" s="335" t="s">
        <v>2075</v>
      </c>
      <c r="C371" s="335" t="s">
        <v>514</v>
      </c>
      <c r="D371" s="335" t="s">
        <v>1423</v>
      </c>
      <c r="E371" s="340">
        <v>6200</v>
      </c>
      <c r="F371" s="340">
        <v>0</v>
      </c>
      <c r="G371" s="341">
        <v>0</v>
      </c>
      <c r="H371" s="340">
        <v>73160000000</v>
      </c>
    </row>
    <row r="372" spans="1:8">
      <c r="A372" s="335" t="s">
        <v>2076</v>
      </c>
      <c r="B372" s="335" t="s">
        <v>2077</v>
      </c>
      <c r="C372" s="335" t="s">
        <v>514</v>
      </c>
      <c r="D372" s="335" t="s">
        <v>1473</v>
      </c>
      <c r="E372" s="340">
        <v>1545</v>
      </c>
      <c r="F372" s="340">
        <v>65</v>
      </c>
      <c r="G372" s="341">
        <v>4.3899999999999997</v>
      </c>
      <c r="H372" s="340">
        <v>67609626420</v>
      </c>
    </row>
    <row r="373" spans="1:8">
      <c r="A373" s="335" t="s">
        <v>2078</v>
      </c>
      <c r="B373" s="335" t="s">
        <v>2079</v>
      </c>
      <c r="C373" s="335" t="s">
        <v>514</v>
      </c>
      <c r="D373" s="335" t="s">
        <v>1413</v>
      </c>
      <c r="E373" s="340">
        <v>188400</v>
      </c>
      <c r="F373" s="340">
        <v>-200</v>
      </c>
      <c r="G373" s="341">
        <v>-0.11</v>
      </c>
      <c r="H373" s="340">
        <v>1126151391600</v>
      </c>
    </row>
    <row r="374" spans="1:8">
      <c r="A374" s="335" t="s">
        <v>2080</v>
      </c>
      <c r="B374" s="335" t="s">
        <v>2081</v>
      </c>
      <c r="C374" s="335" t="s">
        <v>514</v>
      </c>
      <c r="D374" s="335" t="s">
        <v>1413</v>
      </c>
      <c r="E374" s="340">
        <v>35300</v>
      </c>
      <c r="F374" s="340">
        <v>750</v>
      </c>
      <c r="G374" s="341">
        <v>2.17</v>
      </c>
      <c r="H374" s="340">
        <v>574126048200</v>
      </c>
    </row>
    <row r="375" spans="1:8">
      <c r="A375" s="335" t="s">
        <v>2082</v>
      </c>
      <c r="B375" s="335" t="s">
        <v>2083</v>
      </c>
      <c r="C375" s="335" t="s">
        <v>514</v>
      </c>
      <c r="D375" s="335" t="s">
        <v>1410</v>
      </c>
      <c r="E375" s="340">
        <v>3605</v>
      </c>
      <c r="F375" s="340">
        <v>20</v>
      </c>
      <c r="G375" s="341">
        <v>0.56000000000000005</v>
      </c>
      <c r="H375" s="340">
        <v>150373580525</v>
      </c>
    </row>
    <row r="376" spans="1:8">
      <c r="A376" s="335" t="s">
        <v>2084</v>
      </c>
      <c r="B376" s="335" t="s">
        <v>2085</v>
      </c>
      <c r="C376" s="335" t="s">
        <v>514</v>
      </c>
      <c r="D376" s="335" t="s">
        <v>1400</v>
      </c>
      <c r="E376" s="340">
        <v>682</v>
      </c>
      <c r="F376" s="340">
        <v>43</v>
      </c>
      <c r="G376" s="341">
        <v>6.73</v>
      </c>
      <c r="H376" s="340">
        <v>67643766256</v>
      </c>
    </row>
    <row r="377" spans="1:8">
      <c r="A377" s="335" t="s">
        <v>2086</v>
      </c>
      <c r="B377" s="335" t="s">
        <v>2087</v>
      </c>
      <c r="C377" s="335" t="s">
        <v>514</v>
      </c>
      <c r="D377" s="335" t="s">
        <v>1432</v>
      </c>
      <c r="E377" s="340">
        <v>153500</v>
      </c>
      <c r="F377" s="340">
        <v>2100</v>
      </c>
      <c r="G377" s="341">
        <v>1.39</v>
      </c>
      <c r="H377" s="340">
        <v>1365030371000</v>
      </c>
    </row>
    <row r="378" spans="1:8">
      <c r="A378" s="335" t="s">
        <v>1207</v>
      </c>
      <c r="B378" s="335" t="s">
        <v>1208</v>
      </c>
      <c r="C378" s="335" t="s">
        <v>514</v>
      </c>
      <c r="D378" s="335" t="s">
        <v>1401</v>
      </c>
      <c r="E378" s="340">
        <v>12300</v>
      </c>
      <c r="F378" s="340">
        <v>50</v>
      </c>
      <c r="G378" s="341">
        <v>0.41</v>
      </c>
      <c r="H378" s="340">
        <v>124257552000</v>
      </c>
    </row>
    <row r="379" spans="1:8">
      <c r="A379" s="335" t="s">
        <v>2088</v>
      </c>
      <c r="B379" s="335" t="s">
        <v>2089</v>
      </c>
      <c r="C379" s="335" t="s">
        <v>514</v>
      </c>
      <c r="D379" s="335" t="s">
        <v>1413</v>
      </c>
      <c r="E379" s="340">
        <v>2500</v>
      </c>
      <c r="F379" s="340">
        <v>0</v>
      </c>
      <c r="G379" s="341">
        <v>0</v>
      </c>
      <c r="H379" s="340">
        <v>59655877500</v>
      </c>
    </row>
    <row r="380" spans="1:8">
      <c r="A380" s="335" t="s">
        <v>2090</v>
      </c>
      <c r="B380" s="335" t="s">
        <v>2091</v>
      </c>
      <c r="C380" s="335" t="s">
        <v>514</v>
      </c>
      <c r="D380" s="335" t="s">
        <v>1749</v>
      </c>
      <c r="E380" s="340">
        <v>27250</v>
      </c>
      <c r="F380" s="340">
        <v>1250</v>
      </c>
      <c r="G380" s="341">
        <v>4.8099999999999996</v>
      </c>
      <c r="H380" s="340">
        <v>98007023000</v>
      </c>
    </row>
    <row r="381" spans="1:8">
      <c r="A381" s="335" t="s">
        <v>2092</v>
      </c>
      <c r="B381" s="335" t="s">
        <v>2093</v>
      </c>
      <c r="C381" s="335" t="s">
        <v>514</v>
      </c>
      <c r="D381" s="335" t="s">
        <v>1685</v>
      </c>
      <c r="E381" s="340">
        <v>14000</v>
      </c>
      <c r="F381" s="340">
        <v>950</v>
      </c>
      <c r="G381" s="341">
        <v>7.28</v>
      </c>
      <c r="H381" s="340">
        <v>224707420000</v>
      </c>
    </row>
    <row r="382" spans="1:8">
      <c r="A382" s="335" t="s">
        <v>2094</v>
      </c>
      <c r="B382" s="335" t="s">
        <v>2095</v>
      </c>
      <c r="C382" s="335" t="s">
        <v>514</v>
      </c>
      <c r="D382" s="335" t="s">
        <v>1487</v>
      </c>
      <c r="E382" s="340">
        <v>2100</v>
      </c>
      <c r="F382" s="340">
        <v>35</v>
      </c>
      <c r="G382" s="341">
        <v>1.69</v>
      </c>
      <c r="H382" s="340">
        <v>71091780900</v>
      </c>
    </row>
    <row r="383" spans="1:8">
      <c r="A383" s="335" t="s">
        <v>2096</v>
      </c>
      <c r="B383" s="335" t="s">
        <v>2097</v>
      </c>
      <c r="C383" s="335" t="s">
        <v>514</v>
      </c>
      <c r="D383" s="335" t="s">
        <v>1487</v>
      </c>
      <c r="E383" s="340">
        <v>9210</v>
      </c>
      <c r="F383" s="340">
        <v>0</v>
      </c>
      <c r="G383" s="341">
        <v>0</v>
      </c>
      <c r="H383" s="340">
        <v>59319850890</v>
      </c>
    </row>
    <row r="384" spans="1:8">
      <c r="A384" s="335" t="s">
        <v>2098</v>
      </c>
      <c r="B384" s="335" t="s">
        <v>2099</v>
      </c>
      <c r="C384" s="335" t="s">
        <v>514</v>
      </c>
      <c r="D384" s="335" t="s">
        <v>1487</v>
      </c>
      <c r="E384" s="340">
        <v>3560</v>
      </c>
      <c r="F384" s="340">
        <v>-70</v>
      </c>
      <c r="G384" s="341">
        <v>-1.93</v>
      </c>
      <c r="H384" s="340">
        <v>283808974320</v>
      </c>
    </row>
    <row r="385" spans="1:8">
      <c r="A385" s="335" t="s">
        <v>2100</v>
      </c>
      <c r="B385" s="335" t="s">
        <v>2101</v>
      </c>
      <c r="C385" s="335" t="s">
        <v>514</v>
      </c>
      <c r="D385" s="335" t="s">
        <v>1432</v>
      </c>
      <c r="E385" s="340">
        <v>22050</v>
      </c>
      <c r="F385" s="340">
        <v>-50</v>
      </c>
      <c r="G385" s="341">
        <v>-0.23</v>
      </c>
      <c r="H385" s="340">
        <v>416745000000</v>
      </c>
    </row>
    <row r="386" spans="1:8">
      <c r="A386" s="335" t="s">
        <v>2102</v>
      </c>
      <c r="B386" s="335" t="s">
        <v>2103</v>
      </c>
      <c r="C386" s="335" t="s">
        <v>514</v>
      </c>
      <c r="D386" s="335" t="s">
        <v>228</v>
      </c>
      <c r="E386" s="340">
        <v>21300</v>
      </c>
      <c r="F386" s="340">
        <v>-1600</v>
      </c>
      <c r="G386" s="341">
        <v>-6.99</v>
      </c>
      <c r="H386" s="340">
        <v>69943108200</v>
      </c>
    </row>
    <row r="387" spans="1:8">
      <c r="A387" s="335" t="s">
        <v>2104</v>
      </c>
      <c r="B387" s="335" t="s">
        <v>2105</v>
      </c>
      <c r="C387" s="335" t="s">
        <v>514</v>
      </c>
      <c r="D387" s="335" t="s">
        <v>228</v>
      </c>
      <c r="E387" s="340">
        <v>4720</v>
      </c>
      <c r="F387" s="340">
        <v>60</v>
      </c>
      <c r="G387" s="341">
        <v>1.29</v>
      </c>
      <c r="H387" s="340">
        <v>153222745120</v>
      </c>
    </row>
    <row r="388" spans="1:8">
      <c r="A388" s="335" t="s">
        <v>2106</v>
      </c>
      <c r="B388" s="335" t="s">
        <v>2107</v>
      </c>
      <c r="C388" s="335" t="s">
        <v>514</v>
      </c>
      <c r="D388" s="335" t="s">
        <v>1487</v>
      </c>
      <c r="E388" s="340">
        <v>5870</v>
      </c>
      <c r="F388" s="340">
        <v>260</v>
      </c>
      <c r="G388" s="341">
        <v>4.63</v>
      </c>
      <c r="H388" s="340">
        <v>140634563560</v>
      </c>
    </row>
    <row r="389" spans="1:8">
      <c r="A389" s="335" t="s">
        <v>2108</v>
      </c>
      <c r="B389" s="335" t="s">
        <v>2109</v>
      </c>
      <c r="C389" s="335" t="s">
        <v>514</v>
      </c>
      <c r="D389" s="335" t="s">
        <v>1473</v>
      </c>
      <c r="E389" s="340">
        <v>3300</v>
      </c>
      <c r="F389" s="340">
        <v>65</v>
      </c>
      <c r="G389" s="341">
        <v>2.0099999999999998</v>
      </c>
      <c r="H389" s="340">
        <v>187946748000</v>
      </c>
    </row>
    <row r="390" spans="1:8">
      <c r="A390" s="335" t="s">
        <v>2110</v>
      </c>
      <c r="B390" s="335" t="s">
        <v>2111</v>
      </c>
      <c r="C390" s="335" t="s">
        <v>514</v>
      </c>
      <c r="D390" s="335" t="s">
        <v>1418</v>
      </c>
      <c r="E390" s="340">
        <v>20000</v>
      </c>
      <c r="F390" s="340">
        <v>-350</v>
      </c>
      <c r="G390" s="341">
        <v>-1.72</v>
      </c>
      <c r="H390" s="340">
        <v>186080000000</v>
      </c>
    </row>
    <row r="391" spans="1:8">
      <c r="A391" s="335" t="s">
        <v>2112</v>
      </c>
      <c r="B391" s="335" t="s">
        <v>2113</v>
      </c>
      <c r="C391" s="335" t="s">
        <v>514</v>
      </c>
      <c r="D391" s="335" t="s">
        <v>228</v>
      </c>
      <c r="E391" s="340">
        <v>2875</v>
      </c>
      <c r="F391" s="340">
        <v>25</v>
      </c>
      <c r="G391" s="341">
        <v>0.88</v>
      </c>
      <c r="H391" s="340">
        <v>92492527750</v>
      </c>
    </row>
    <row r="392" spans="1:8">
      <c r="A392" s="335" t="s">
        <v>1181</v>
      </c>
      <c r="B392" s="335" t="s">
        <v>1182</v>
      </c>
      <c r="C392" s="335" t="s">
        <v>514</v>
      </c>
      <c r="D392" s="335" t="s">
        <v>1487</v>
      </c>
      <c r="E392" s="340">
        <v>9740</v>
      </c>
      <c r="F392" s="340">
        <v>-60</v>
      </c>
      <c r="G392" s="341">
        <v>-0.61</v>
      </c>
      <c r="H392" s="340">
        <v>139585741900</v>
      </c>
    </row>
    <row r="393" spans="1:8">
      <c r="A393" s="335" t="s">
        <v>2114</v>
      </c>
      <c r="B393" s="335" t="s">
        <v>2115</v>
      </c>
      <c r="C393" s="335" t="s">
        <v>514</v>
      </c>
      <c r="D393" s="335" t="s">
        <v>1473</v>
      </c>
      <c r="E393" s="340">
        <v>5990</v>
      </c>
      <c r="F393" s="340">
        <v>60</v>
      </c>
      <c r="G393" s="341">
        <v>1.01</v>
      </c>
      <c r="H393" s="340">
        <v>233616223610</v>
      </c>
    </row>
    <row r="394" spans="1:8">
      <c r="A394" s="335" t="s">
        <v>2116</v>
      </c>
      <c r="B394" s="335" t="s">
        <v>2117</v>
      </c>
      <c r="C394" s="335" t="s">
        <v>514</v>
      </c>
      <c r="D394" s="335" t="s">
        <v>1535</v>
      </c>
      <c r="E394" s="340">
        <v>5560</v>
      </c>
      <c r="F394" s="340">
        <v>200</v>
      </c>
      <c r="G394" s="341">
        <v>3.73</v>
      </c>
      <c r="H394" s="340">
        <v>60715200000</v>
      </c>
    </row>
    <row r="395" spans="1:8">
      <c r="A395" s="335" t="s">
        <v>2118</v>
      </c>
      <c r="B395" s="335" t="s">
        <v>2119</v>
      </c>
      <c r="C395" s="335" t="s">
        <v>514</v>
      </c>
      <c r="D395" s="335" t="s">
        <v>1654</v>
      </c>
      <c r="E395" s="340">
        <v>3750</v>
      </c>
      <c r="F395" s="340">
        <v>25</v>
      </c>
      <c r="G395" s="341">
        <v>0.67</v>
      </c>
      <c r="H395" s="340">
        <v>83015625000</v>
      </c>
    </row>
    <row r="396" spans="1:8">
      <c r="A396" s="335" t="s">
        <v>2120</v>
      </c>
      <c r="B396" s="335" t="s">
        <v>2121</v>
      </c>
      <c r="C396" s="335" t="s">
        <v>514</v>
      </c>
      <c r="D396" s="335" t="s">
        <v>228</v>
      </c>
      <c r="E396" s="340">
        <v>11800</v>
      </c>
      <c r="F396" s="340">
        <v>150</v>
      </c>
      <c r="G396" s="341">
        <v>1.29</v>
      </c>
      <c r="H396" s="340">
        <v>54731715800</v>
      </c>
    </row>
    <row r="397" spans="1:8">
      <c r="A397" s="335" t="s">
        <v>2122</v>
      </c>
      <c r="B397" s="335" t="s">
        <v>2123</v>
      </c>
      <c r="C397" s="335" t="s">
        <v>514</v>
      </c>
      <c r="D397" s="335" t="s">
        <v>1410</v>
      </c>
      <c r="E397" s="340">
        <v>279</v>
      </c>
      <c r="F397" s="340">
        <v>0</v>
      </c>
      <c r="G397" s="341">
        <v>0</v>
      </c>
      <c r="H397" s="340">
        <v>12549281058</v>
      </c>
    </row>
    <row r="398" spans="1:8">
      <c r="A398" s="335" t="s">
        <v>2124</v>
      </c>
      <c r="B398" s="335" t="s">
        <v>2125</v>
      </c>
      <c r="C398" s="335" t="s">
        <v>514</v>
      </c>
      <c r="D398" s="335" t="s">
        <v>1487</v>
      </c>
      <c r="E398" s="340">
        <v>4340</v>
      </c>
      <c r="F398" s="340">
        <v>10</v>
      </c>
      <c r="G398" s="341">
        <v>0.23</v>
      </c>
      <c r="H398" s="340">
        <v>116746386260</v>
      </c>
    </row>
    <row r="399" spans="1:8">
      <c r="A399" s="335" t="s">
        <v>2126</v>
      </c>
      <c r="B399" s="335" t="s">
        <v>2127</v>
      </c>
      <c r="C399" s="335" t="s">
        <v>514</v>
      </c>
      <c r="D399" s="335" t="s">
        <v>1647</v>
      </c>
      <c r="E399" s="340">
        <v>5180</v>
      </c>
      <c r="F399" s="340">
        <v>-40</v>
      </c>
      <c r="G399" s="341">
        <v>-0.77</v>
      </c>
      <c r="H399" s="340">
        <v>96717997040</v>
      </c>
    </row>
    <row r="400" spans="1:8">
      <c r="A400" s="335" t="s">
        <v>2128</v>
      </c>
      <c r="B400" s="335" t="s">
        <v>2129</v>
      </c>
      <c r="C400" s="335" t="s">
        <v>514</v>
      </c>
      <c r="D400" s="335" t="s">
        <v>1400</v>
      </c>
      <c r="E400" s="340">
        <v>2150</v>
      </c>
      <c r="F400" s="340">
        <v>5</v>
      </c>
      <c r="G400" s="341">
        <v>0.23</v>
      </c>
      <c r="H400" s="340">
        <v>10879000000</v>
      </c>
    </row>
    <row r="401" spans="1:8">
      <c r="A401" s="335" t="s">
        <v>2130</v>
      </c>
      <c r="B401" s="335" t="s">
        <v>2131</v>
      </c>
      <c r="C401" s="335" t="s">
        <v>514</v>
      </c>
      <c r="D401" s="335" t="s">
        <v>1400</v>
      </c>
      <c r="E401" s="340">
        <v>2090</v>
      </c>
      <c r="F401" s="340">
        <v>0</v>
      </c>
      <c r="G401" s="341">
        <v>0</v>
      </c>
      <c r="H401" s="340">
        <v>13547380000</v>
      </c>
    </row>
    <row r="402" spans="1:8">
      <c r="A402" s="335" t="s">
        <v>2132</v>
      </c>
      <c r="B402" s="335" t="s">
        <v>2133</v>
      </c>
      <c r="C402" s="335" t="s">
        <v>514</v>
      </c>
      <c r="D402" s="335" t="s">
        <v>1400</v>
      </c>
      <c r="E402" s="340">
        <v>3170</v>
      </c>
      <c r="F402" s="340">
        <v>-65</v>
      </c>
      <c r="G402" s="341">
        <v>-2.0099999999999998</v>
      </c>
      <c r="H402" s="340">
        <v>13916300000</v>
      </c>
    </row>
    <row r="403" spans="1:8">
      <c r="A403" s="335" t="s">
        <v>2134</v>
      </c>
      <c r="B403" s="335" t="s">
        <v>2135</v>
      </c>
      <c r="C403" s="335" t="s">
        <v>514</v>
      </c>
      <c r="D403" s="335" t="s">
        <v>1400</v>
      </c>
      <c r="E403" s="340">
        <v>8790</v>
      </c>
      <c r="F403" s="340">
        <v>40</v>
      </c>
      <c r="G403" s="341">
        <v>0.46</v>
      </c>
      <c r="H403" s="340">
        <v>405665734170</v>
      </c>
    </row>
    <row r="404" spans="1:8">
      <c r="A404" s="335" t="s">
        <v>1053</v>
      </c>
      <c r="B404" s="335" t="s">
        <v>1054</v>
      </c>
      <c r="C404" s="335" t="s">
        <v>514</v>
      </c>
      <c r="D404" s="335" t="s">
        <v>1397</v>
      </c>
      <c r="E404" s="340">
        <v>32000</v>
      </c>
      <c r="F404" s="340">
        <v>-550</v>
      </c>
      <c r="G404" s="341">
        <v>-1.69</v>
      </c>
      <c r="H404" s="340">
        <v>267593792000</v>
      </c>
    </row>
    <row r="405" spans="1:8">
      <c r="A405" s="335" t="s">
        <v>2136</v>
      </c>
      <c r="B405" s="335" t="s">
        <v>2137</v>
      </c>
      <c r="C405" s="335" t="s">
        <v>514</v>
      </c>
      <c r="D405" s="335" t="s">
        <v>228</v>
      </c>
      <c r="E405" s="340">
        <v>8490</v>
      </c>
      <c r="F405" s="340">
        <v>20</v>
      </c>
      <c r="G405" s="341">
        <v>0.24</v>
      </c>
      <c r="H405" s="340">
        <v>51965490120</v>
      </c>
    </row>
    <row r="406" spans="1:8">
      <c r="A406" s="335" t="s">
        <v>2138</v>
      </c>
      <c r="B406" s="335" t="s">
        <v>2139</v>
      </c>
      <c r="C406" s="335" t="s">
        <v>514</v>
      </c>
      <c r="D406" s="335" t="s">
        <v>1418</v>
      </c>
      <c r="E406" s="340">
        <v>10300</v>
      </c>
      <c r="F406" s="340">
        <v>0</v>
      </c>
      <c r="G406" s="341">
        <v>0</v>
      </c>
      <c r="H406" s="340">
        <v>255044840500</v>
      </c>
    </row>
    <row r="407" spans="1:8">
      <c r="A407" s="335" t="s">
        <v>983</v>
      </c>
      <c r="B407" s="335" t="s">
        <v>984</v>
      </c>
      <c r="C407" s="335" t="s">
        <v>514</v>
      </c>
      <c r="D407" s="335" t="s">
        <v>1401</v>
      </c>
      <c r="E407" s="340">
        <v>14450</v>
      </c>
      <c r="F407" s="340">
        <v>150</v>
      </c>
      <c r="G407" s="341">
        <v>1.05</v>
      </c>
      <c r="H407" s="340">
        <v>452524913350</v>
      </c>
    </row>
    <row r="408" spans="1:8">
      <c r="A408" s="335" t="s">
        <v>2140</v>
      </c>
      <c r="B408" s="335" t="s">
        <v>2141</v>
      </c>
      <c r="C408" s="335" t="s">
        <v>514</v>
      </c>
      <c r="D408" s="335" t="s">
        <v>1685</v>
      </c>
      <c r="E408" s="340">
        <v>10050</v>
      </c>
      <c r="F408" s="340">
        <v>-200</v>
      </c>
      <c r="G408" s="341">
        <v>-1.95</v>
      </c>
      <c r="H408" s="340">
        <v>183536446650</v>
      </c>
    </row>
    <row r="409" spans="1:8">
      <c r="A409" s="335" t="s">
        <v>2142</v>
      </c>
      <c r="B409" s="335" t="s">
        <v>2143</v>
      </c>
      <c r="C409" s="335" t="s">
        <v>514</v>
      </c>
      <c r="D409" s="335" t="s">
        <v>1418</v>
      </c>
      <c r="E409" s="340">
        <v>6850</v>
      </c>
      <c r="F409" s="340">
        <v>0</v>
      </c>
      <c r="G409" s="341">
        <v>0</v>
      </c>
      <c r="H409" s="340">
        <v>214115724500</v>
      </c>
    </row>
    <row r="410" spans="1:8">
      <c r="A410" s="335" t="s">
        <v>2144</v>
      </c>
      <c r="B410" s="335" t="s">
        <v>2145</v>
      </c>
      <c r="C410" s="335" t="s">
        <v>514</v>
      </c>
      <c r="D410" s="335" t="s">
        <v>1508</v>
      </c>
      <c r="E410" s="340">
        <v>24550</v>
      </c>
      <c r="F410" s="340">
        <v>300</v>
      </c>
      <c r="G410" s="341">
        <v>1.24</v>
      </c>
      <c r="H410" s="340">
        <v>330257033750</v>
      </c>
    </row>
    <row r="411" spans="1:8">
      <c r="A411" s="335" t="s">
        <v>2146</v>
      </c>
      <c r="B411" s="335" t="s">
        <v>2147</v>
      </c>
      <c r="C411" s="335" t="s">
        <v>514</v>
      </c>
      <c r="D411" s="335" t="s">
        <v>228</v>
      </c>
      <c r="E411" s="340">
        <v>17550</v>
      </c>
      <c r="F411" s="340">
        <v>300</v>
      </c>
      <c r="G411" s="341">
        <v>1.74</v>
      </c>
      <c r="H411" s="340">
        <v>216961453800</v>
      </c>
    </row>
    <row r="412" spans="1:8">
      <c r="A412" s="335" t="s">
        <v>346</v>
      </c>
      <c r="B412" s="335" t="s">
        <v>2148</v>
      </c>
      <c r="C412" s="335" t="s">
        <v>514</v>
      </c>
      <c r="D412" s="335" t="s">
        <v>1413</v>
      </c>
      <c r="E412" s="340">
        <v>17550</v>
      </c>
      <c r="F412" s="340">
        <v>600</v>
      </c>
      <c r="G412" s="341">
        <v>3.54</v>
      </c>
      <c r="H412" s="340">
        <v>412189128000</v>
      </c>
    </row>
    <row r="413" spans="1:8">
      <c r="A413" s="335" t="s">
        <v>2149</v>
      </c>
      <c r="B413" s="335" t="s">
        <v>2150</v>
      </c>
      <c r="C413" s="335" t="s">
        <v>514</v>
      </c>
      <c r="D413" s="335" t="s">
        <v>1467</v>
      </c>
      <c r="E413" s="340">
        <v>3340</v>
      </c>
      <c r="F413" s="340">
        <v>40</v>
      </c>
      <c r="G413" s="341">
        <v>1.21</v>
      </c>
      <c r="H413" s="340">
        <v>98434766580</v>
      </c>
    </row>
    <row r="414" spans="1:8">
      <c r="A414" s="335" t="s">
        <v>2151</v>
      </c>
      <c r="B414" s="335" t="s">
        <v>2152</v>
      </c>
      <c r="C414" s="335" t="s">
        <v>514</v>
      </c>
      <c r="D414" s="335" t="s">
        <v>1467</v>
      </c>
      <c r="E414" s="340">
        <v>1550</v>
      </c>
      <c r="F414" s="340">
        <v>20</v>
      </c>
      <c r="G414" s="341">
        <v>1.31</v>
      </c>
      <c r="H414" s="340">
        <v>113907179650</v>
      </c>
    </row>
    <row r="415" spans="1:8">
      <c r="A415" s="335" t="s">
        <v>2153</v>
      </c>
      <c r="B415" s="335" t="s">
        <v>2154</v>
      </c>
      <c r="C415" s="335" t="s">
        <v>514</v>
      </c>
      <c r="D415" s="335" t="s">
        <v>1401</v>
      </c>
      <c r="E415" s="340">
        <v>1005</v>
      </c>
      <c r="F415" s="340">
        <v>0</v>
      </c>
      <c r="G415" s="341">
        <v>0</v>
      </c>
      <c r="H415" s="340">
        <v>74054909385</v>
      </c>
    </row>
    <row r="416" spans="1:8">
      <c r="A416" s="335" t="s">
        <v>2155</v>
      </c>
      <c r="B416" s="335" t="s">
        <v>2156</v>
      </c>
      <c r="C416" s="335" t="s">
        <v>514</v>
      </c>
      <c r="D416" s="335" t="s">
        <v>1413</v>
      </c>
      <c r="E416" s="340">
        <v>23700</v>
      </c>
      <c r="F416" s="340">
        <v>-1850</v>
      </c>
      <c r="G416" s="341">
        <v>-7.24</v>
      </c>
      <c r="H416" s="340">
        <v>752736837600</v>
      </c>
    </row>
    <row r="417" spans="1:8">
      <c r="A417" s="335" t="s">
        <v>2157</v>
      </c>
      <c r="B417" s="335" t="s">
        <v>2158</v>
      </c>
      <c r="C417" s="335" t="s">
        <v>514</v>
      </c>
      <c r="D417" s="335" t="s">
        <v>228</v>
      </c>
      <c r="E417" s="340">
        <v>28400</v>
      </c>
      <c r="F417" s="340">
        <v>150</v>
      </c>
      <c r="G417" s="341">
        <v>0.53</v>
      </c>
      <c r="H417" s="340">
        <v>153194428000</v>
      </c>
    </row>
    <row r="418" spans="1:8">
      <c r="A418" s="335" t="s">
        <v>2159</v>
      </c>
      <c r="B418" s="335" t="s">
        <v>2160</v>
      </c>
      <c r="C418" s="335" t="s">
        <v>514</v>
      </c>
      <c r="D418" s="335" t="s">
        <v>1413</v>
      </c>
      <c r="E418" s="340">
        <v>17200</v>
      </c>
      <c r="F418" s="340">
        <v>1000</v>
      </c>
      <c r="G418" s="341">
        <v>6.17</v>
      </c>
      <c r="H418" s="340">
        <v>432271053600</v>
      </c>
    </row>
    <row r="419" spans="1:8">
      <c r="A419" s="335" t="s">
        <v>2161</v>
      </c>
      <c r="B419" s="335" t="s">
        <v>2162</v>
      </c>
      <c r="C419" s="335" t="s">
        <v>514</v>
      </c>
      <c r="D419" s="335" t="s">
        <v>1685</v>
      </c>
      <c r="E419" s="340">
        <v>52500</v>
      </c>
      <c r="F419" s="340">
        <v>300</v>
      </c>
      <c r="G419" s="341">
        <v>0.56999999999999995</v>
      </c>
      <c r="H419" s="340">
        <v>310705500000</v>
      </c>
    </row>
    <row r="420" spans="1:8">
      <c r="A420" s="335" t="s">
        <v>1296</v>
      </c>
      <c r="B420" s="335" t="s">
        <v>1297</v>
      </c>
      <c r="C420" s="335" t="s">
        <v>514</v>
      </c>
      <c r="D420" s="335" t="s">
        <v>1487</v>
      </c>
      <c r="E420" s="340">
        <v>2485</v>
      </c>
      <c r="F420" s="340">
        <v>-100</v>
      </c>
      <c r="G420" s="341">
        <v>-3.87</v>
      </c>
      <c r="H420" s="340">
        <v>72956722370</v>
      </c>
    </row>
    <row r="421" spans="1:8">
      <c r="A421" s="335" t="s">
        <v>2163</v>
      </c>
      <c r="B421" s="335" t="s">
        <v>2164</v>
      </c>
      <c r="C421" s="335" t="s">
        <v>514</v>
      </c>
      <c r="D421" s="335" t="s">
        <v>1432</v>
      </c>
      <c r="E421" s="340">
        <v>4920</v>
      </c>
      <c r="F421" s="340">
        <v>0</v>
      </c>
      <c r="G421" s="341">
        <v>0</v>
      </c>
      <c r="H421" s="340">
        <v>134868102720</v>
      </c>
    </row>
    <row r="422" spans="1:8">
      <c r="A422" s="335" t="s">
        <v>2165</v>
      </c>
      <c r="B422" s="335" t="s">
        <v>2166</v>
      </c>
      <c r="C422" s="335" t="s">
        <v>514</v>
      </c>
      <c r="D422" s="335" t="s">
        <v>1413</v>
      </c>
      <c r="E422" s="340">
        <v>26850</v>
      </c>
      <c r="F422" s="340">
        <v>300</v>
      </c>
      <c r="G422" s="341">
        <v>1.1299999999999999</v>
      </c>
      <c r="H422" s="340">
        <v>217254788100</v>
      </c>
    </row>
    <row r="423" spans="1:8">
      <c r="A423" s="335" t="s">
        <v>1234</v>
      </c>
      <c r="B423" s="335" t="s">
        <v>1235</v>
      </c>
      <c r="C423" s="335" t="s">
        <v>514</v>
      </c>
      <c r="D423" s="335" t="s">
        <v>1565</v>
      </c>
      <c r="E423" s="340">
        <v>5340</v>
      </c>
      <c r="F423" s="340">
        <v>-80</v>
      </c>
      <c r="G423" s="341">
        <v>-1.48</v>
      </c>
      <c r="H423" s="340">
        <v>107268852000</v>
      </c>
    </row>
    <row r="424" spans="1:8">
      <c r="A424" s="335" t="s">
        <v>2167</v>
      </c>
      <c r="B424" s="335" t="s">
        <v>2168</v>
      </c>
      <c r="C424" s="335" t="s">
        <v>514</v>
      </c>
      <c r="D424" s="335" t="s">
        <v>1432</v>
      </c>
      <c r="E424" s="340">
        <v>10250</v>
      </c>
      <c r="F424" s="340">
        <v>50</v>
      </c>
      <c r="G424" s="341">
        <v>0.49</v>
      </c>
      <c r="H424" s="340">
        <v>149907510750</v>
      </c>
    </row>
    <row r="425" spans="1:8">
      <c r="A425" s="335" t="s">
        <v>2169</v>
      </c>
      <c r="B425" s="335" t="s">
        <v>2170</v>
      </c>
      <c r="C425" s="335" t="s">
        <v>514</v>
      </c>
      <c r="D425" s="335" t="s">
        <v>1410</v>
      </c>
      <c r="E425" s="340">
        <v>1460</v>
      </c>
      <c r="F425" s="340">
        <v>15</v>
      </c>
      <c r="G425" s="341">
        <v>1.04</v>
      </c>
      <c r="H425" s="340">
        <v>91666904460</v>
      </c>
    </row>
    <row r="426" spans="1:8">
      <c r="A426" s="335" t="s">
        <v>2171</v>
      </c>
      <c r="B426" s="335" t="s">
        <v>2172</v>
      </c>
      <c r="C426" s="335" t="s">
        <v>514</v>
      </c>
      <c r="D426" s="335" t="s">
        <v>1685</v>
      </c>
      <c r="E426" s="340">
        <v>30800</v>
      </c>
      <c r="F426" s="340">
        <v>350</v>
      </c>
      <c r="G426" s="341">
        <v>1.1499999999999999</v>
      </c>
      <c r="H426" s="340">
        <v>457511084800</v>
      </c>
    </row>
    <row r="427" spans="1:8">
      <c r="A427" s="335" t="s">
        <v>2173</v>
      </c>
      <c r="B427" s="335" t="s">
        <v>2174</v>
      </c>
      <c r="C427" s="335" t="s">
        <v>514</v>
      </c>
      <c r="D427" s="335" t="s">
        <v>1432</v>
      </c>
      <c r="E427" s="340">
        <v>111400</v>
      </c>
      <c r="F427" s="340">
        <v>-600</v>
      </c>
      <c r="G427" s="341">
        <v>-0.54</v>
      </c>
      <c r="H427" s="340">
        <v>1676124400000</v>
      </c>
    </row>
    <row r="428" spans="1:8">
      <c r="A428" s="335" t="s">
        <v>2175</v>
      </c>
      <c r="B428" s="335" t="s">
        <v>2176</v>
      </c>
      <c r="C428" s="335" t="s">
        <v>514</v>
      </c>
      <c r="D428" s="335" t="s">
        <v>1439</v>
      </c>
      <c r="E428" s="340">
        <v>9870</v>
      </c>
      <c r="F428" s="340">
        <v>60</v>
      </c>
      <c r="G428" s="341">
        <v>0.61</v>
      </c>
      <c r="H428" s="340">
        <v>77829885000</v>
      </c>
    </row>
    <row r="429" spans="1:8">
      <c r="A429" s="335" t="s">
        <v>2177</v>
      </c>
      <c r="B429" s="335" t="s">
        <v>2178</v>
      </c>
      <c r="C429" s="335" t="s">
        <v>514</v>
      </c>
      <c r="D429" s="335" t="s">
        <v>1404</v>
      </c>
      <c r="E429" s="340">
        <v>3170</v>
      </c>
      <c r="F429" s="340">
        <v>-60</v>
      </c>
      <c r="G429" s="341">
        <v>-1.86</v>
      </c>
      <c r="H429" s="340">
        <v>52047091970</v>
      </c>
    </row>
    <row r="430" spans="1:8">
      <c r="A430" s="335" t="s">
        <v>2179</v>
      </c>
      <c r="B430" s="335" t="s">
        <v>2180</v>
      </c>
      <c r="C430" s="335" t="s">
        <v>514</v>
      </c>
      <c r="D430" s="335" t="s">
        <v>1410</v>
      </c>
      <c r="E430" s="340">
        <v>888</v>
      </c>
      <c r="F430" s="340">
        <v>23</v>
      </c>
      <c r="G430" s="341">
        <v>2.66</v>
      </c>
      <c r="H430" s="340">
        <v>61370891232</v>
      </c>
    </row>
    <row r="431" spans="1:8">
      <c r="A431" s="335" t="s">
        <v>2181</v>
      </c>
      <c r="B431" s="335" t="s">
        <v>2182</v>
      </c>
      <c r="C431" s="335" t="s">
        <v>514</v>
      </c>
      <c r="D431" s="335" t="s">
        <v>1418</v>
      </c>
      <c r="E431" s="340">
        <v>1870</v>
      </c>
      <c r="F431" s="340">
        <v>0</v>
      </c>
      <c r="G431" s="341">
        <v>0</v>
      </c>
      <c r="H431" s="340">
        <v>77064072580</v>
      </c>
    </row>
    <row r="432" spans="1:8">
      <c r="A432" s="335" t="s">
        <v>2183</v>
      </c>
      <c r="B432" s="335" t="s">
        <v>2184</v>
      </c>
      <c r="C432" s="335" t="s">
        <v>514</v>
      </c>
      <c r="D432" s="335" t="s">
        <v>228</v>
      </c>
      <c r="E432" s="340">
        <v>6510</v>
      </c>
      <c r="F432" s="340">
        <v>-90</v>
      </c>
      <c r="G432" s="341">
        <v>-1.36</v>
      </c>
      <c r="H432" s="340">
        <v>146197914870</v>
      </c>
    </row>
    <row r="433" spans="1:8">
      <c r="A433" s="335" t="s">
        <v>2185</v>
      </c>
      <c r="B433" s="335" t="s">
        <v>2186</v>
      </c>
      <c r="C433" s="335" t="s">
        <v>514</v>
      </c>
      <c r="D433" s="335" t="s">
        <v>1410</v>
      </c>
      <c r="E433" s="340">
        <v>2040</v>
      </c>
      <c r="F433" s="340">
        <v>115</v>
      </c>
      <c r="G433" s="341">
        <v>5.97</v>
      </c>
      <c r="H433" s="340">
        <v>98328000000</v>
      </c>
    </row>
    <row r="434" spans="1:8">
      <c r="A434" s="335" t="s">
        <v>1310</v>
      </c>
      <c r="B434" s="335" t="s">
        <v>1311</v>
      </c>
      <c r="C434" s="335" t="s">
        <v>514</v>
      </c>
      <c r="D434" s="335" t="s">
        <v>1401</v>
      </c>
      <c r="E434" s="340">
        <v>5990</v>
      </c>
      <c r="F434" s="340">
        <v>-180</v>
      </c>
      <c r="G434" s="341">
        <v>-2.92</v>
      </c>
      <c r="H434" s="340">
        <v>67042284320</v>
      </c>
    </row>
    <row r="435" spans="1:8">
      <c r="A435" s="335" t="s">
        <v>2187</v>
      </c>
      <c r="B435" s="335" t="s">
        <v>2188</v>
      </c>
      <c r="C435" s="335" t="s">
        <v>514</v>
      </c>
      <c r="D435" s="335" t="s">
        <v>1418</v>
      </c>
      <c r="E435" s="340">
        <v>28500</v>
      </c>
      <c r="F435" s="340">
        <v>-400</v>
      </c>
      <c r="G435" s="341">
        <v>-1.38</v>
      </c>
      <c r="H435" s="340">
        <v>230043108000</v>
      </c>
    </row>
    <row r="436" spans="1:8">
      <c r="A436" s="335" t="s">
        <v>2189</v>
      </c>
      <c r="B436" s="335" t="s">
        <v>2190</v>
      </c>
      <c r="C436" s="335" t="s">
        <v>514</v>
      </c>
      <c r="D436" s="335" t="s">
        <v>1535</v>
      </c>
      <c r="E436" s="340">
        <v>6670</v>
      </c>
      <c r="F436" s="340">
        <v>-110</v>
      </c>
      <c r="G436" s="341">
        <v>-1.62</v>
      </c>
      <c r="H436" s="340">
        <v>242379309090</v>
      </c>
    </row>
    <row r="437" spans="1:8">
      <c r="A437" s="335" t="s">
        <v>2191</v>
      </c>
      <c r="B437" s="335" t="s">
        <v>2192</v>
      </c>
      <c r="C437" s="335" t="s">
        <v>514</v>
      </c>
      <c r="D437" s="335" t="s">
        <v>1410</v>
      </c>
      <c r="E437" s="340">
        <v>15900</v>
      </c>
      <c r="F437" s="340">
        <v>150</v>
      </c>
      <c r="G437" s="341">
        <v>0.95</v>
      </c>
      <c r="H437" s="340">
        <v>107336654700</v>
      </c>
    </row>
    <row r="438" spans="1:8">
      <c r="A438" s="335" t="s">
        <v>2193</v>
      </c>
      <c r="B438" s="335" t="s">
        <v>2194</v>
      </c>
      <c r="C438" s="335" t="s">
        <v>514</v>
      </c>
      <c r="D438" s="335" t="s">
        <v>1470</v>
      </c>
      <c r="E438" s="340">
        <v>2510</v>
      </c>
      <c r="F438" s="340">
        <v>-25</v>
      </c>
      <c r="G438" s="341">
        <v>-0.99</v>
      </c>
      <c r="H438" s="340">
        <v>115643378090</v>
      </c>
    </row>
    <row r="439" spans="1:8">
      <c r="A439" s="335" t="s">
        <v>2195</v>
      </c>
      <c r="B439" s="335" t="s">
        <v>2196</v>
      </c>
      <c r="C439" s="335" t="s">
        <v>514</v>
      </c>
      <c r="D439" s="335" t="s">
        <v>1423</v>
      </c>
      <c r="E439" s="340">
        <v>3455</v>
      </c>
      <c r="F439" s="340">
        <v>85</v>
      </c>
      <c r="G439" s="341">
        <v>2.52</v>
      </c>
      <c r="H439" s="340">
        <v>106067104180</v>
      </c>
    </row>
    <row r="440" spans="1:8">
      <c r="A440" s="335" t="s">
        <v>2197</v>
      </c>
      <c r="B440" s="335" t="s">
        <v>2198</v>
      </c>
      <c r="C440" s="335" t="s">
        <v>514</v>
      </c>
      <c r="D440" s="335" t="s">
        <v>1400</v>
      </c>
      <c r="E440" s="340">
        <v>4515</v>
      </c>
      <c r="F440" s="340">
        <v>5</v>
      </c>
      <c r="G440" s="341">
        <v>0.11</v>
      </c>
      <c r="H440" s="340">
        <v>271135953900</v>
      </c>
    </row>
    <row r="441" spans="1:8">
      <c r="A441" s="335" t="s">
        <v>2199</v>
      </c>
      <c r="B441" s="335" t="s">
        <v>2200</v>
      </c>
      <c r="C441" s="335" t="s">
        <v>514</v>
      </c>
      <c r="D441" s="335" t="s">
        <v>1470</v>
      </c>
      <c r="E441" s="340">
        <v>6360</v>
      </c>
      <c r="F441" s="340">
        <v>70</v>
      </c>
      <c r="G441" s="341">
        <v>1.1100000000000001</v>
      </c>
      <c r="H441" s="340">
        <v>53454528000</v>
      </c>
    </row>
    <row r="442" spans="1:8">
      <c r="A442" s="335" t="s">
        <v>2201</v>
      </c>
      <c r="B442" s="335" t="s">
        <v>2202</v>
      </c>
      <c r="C442" s="335" t="s">
        <v>514</v>
      </c>
      <c r="D442" s="335" t="s">
        <v>228</v>
      </c>
      <c r="E442" s="340">
        <v>24000</v>
      </c>
      <c r="F442" s="340">
        <v>0</v>
      </c>
      <c r="G442" s="341">
        <v>0</v>
      </c>
      <c r="H442" s="340">
        <v>260521656000</v>
      </c>
    </row>
    <row r="443" spans="1:8">
      <c r="A443" s="335" t="s">
        <v>2203</v>
      </c>
      <c r="B443" s="335" t="s">
        <v>2204</v>
      </c>
      <c r="C443" s="335" t="s">
        <v>514</v>
      </c>
      <c r="D443" s="335" t="s">
        <v>1685</v>
      </c>
      <c r="E443" s="340">
        <v>36200</v>
      </c>
      <c r="F443" s="340">
        <v>150</v>
      </c>
      <c r="G443" s="341">
        <v>0.42</v>
      </c>
      <c r="H443" s="340">
        <v>362067513000</v>
      </c>
    </row>
    <row r="444" spans="1:8">
      <c r="A444" s="335" t="s">
        <v>2205</v>
      </c>
      <c r="B444" s="335" t="s">
        <v>2206</v>
      </c>
      <c r="C444" s="335" t="s">
        <v>514</v>
      </c>
      <c r="D444" s="335" t="s">
        <v>1562</v>
      </c>
      <c r="E444" s="340">
        <v>11350</v>
      </c>
      <c r="F444" s="340">
        <v>-50</v>
      </c>
      <c r="G444" s="341">
        <v>-0.44</v>
      </c>
      <c r="H444" s="340">
        <v>216364686800</v>
      </c>
    </row>
    <row r="445" spans="1:8">
      <c r="A445" s="335" t="s">
        <v>2207</v>
      </c>
      <c r="B445" s="335" t="s">
        <v>2208</v>
      </c>
      <c r="C445" s="335" t="s">
        <v>514</v>
      </c>
      <c r="D445" s="335" t="s">
        <v>1822</v>
      </c>
      <c r="E445" s="340">
        <v>4395</v>
      </c>
      <c r="F445" s="340">
        <v>115</v>
      </c>
      <c r="G445" s="341">
        <v>2.69</v>
      </c>
      <c r="H445" s="340">
        <v>52531237500</v>
      </c>
    </row>
    <row r="446" spans="1:8">
      <c r="A446" s="335" t="s">
        <v>2209</v>
      </c>
      <c r="B446" s="335" t="s">
        <v>2210</v>
      </c>
      <c r="C446" s="335" t="s">
        <v>514</v>
      </c>
      <c r="D446" s="335" t="s">
        <v>1413</v>
      </c>
      <c r="E446" s="340">
        <v>13700</v>
      </c>
      <c r="F446" s="340">
        <v>400</v>
      </c>
      <c r="G446" s="341">
        <v>3.01</v>
      </c>
      <c r="H446" s="340">
        <v>267816285800</v>
      </c>
    </row>
    <row r="447" spans="1:8">
      <c r="A447" s="335" t="s">
        <v>1136</v>
      </c>
      <c r="B447" s="335" t="s">
        <v>1137</v>
      </c>
      <c r="C447" s="335" t="s">
        <v>514</v>
      </c>
      <c r="D447" s="335" t="s">
        <v>1397</v>
      </c>
      <c r="E447" s="340">
        <v>10500</v>
      </c>
      <c r="F447" s="340">
        <v>50</v>
      </c>
      <c r="G447" s="341">
        <v>0.48</v>
      </c>
      <c r="H447" s="340">
        <v>158031090000</v>
      </c>
    </row>
    <row r="448" spans="1:8">
      <c r="A448" s="335" t="s">
        <v>2211</v>
      </c>
      <c r="B448" s="335" t="s">
        <v>2212</v>
      </c>
      <c r="C448" s="335" t="s">
        <v>514</v>
      </c>
      <c r="D448" s="335" t="s">
        <v>1446</v>
      </c>
      <c r="E448" s="340">
        <v>8120</v>
      </c>
      <c r="F448" s="340">
        <v>-30</v>
      </c>
      <c r="G448" s="341">
        <v>-0.37</v>
      </c>
      <c r="H448" s="340">
        <v>277375310520</v>
      </c>
    </row>
    <row r="449" spans="1:8">
      <c r="A449" s="335" t="s">
        <v>2213</v>
      </c>
      <c r="B449" s="335" t="s">
        <v>2214</v>
      </c>
      <c r="C449" s="335" t="s">
        <v>514</v>
      </c>
      <c r="D449" s="335" t="s">
        <v>1749</v>
      </c>
      <c r="E449" s="340">
        <v>4555</v>
      </c>
      <c r="F449" s="340">
        <v>0</v>
      </c>
      <c r="G449" s="341">
        <v>0</v>
      </c>
      <c r="H449" s="340">
        <v>62509048460</v>
      </c>
    </row>
    <row r="450" spans="1:8">
      <c r="A450" s="335" t="s">
        <v>2215</v>
      </c>
      <c r="B450" s="335" t="s">
        <v>2216</v>
      </c>
      <c r="C450" s="335" t="s">
        <v>514</v>
      </c>
      <c r="D450" s="335" t="s">
        <v>1487</v>
      </c>
      <c r="E450" s="340">
        <v>7520</v>
      </c>
      <c r="F450" s="340">
        <v>-30</v>
      </c>
      <c r="G450" s="341">
        <v>-0.4</v>
      </c>
      <c r="H450" s="340">
        <v>136022113440</v>
      </c>
    </row>
    <row r="451" spans="1:8">
      <c r="A451" s="335" t="s">
        <v>2217</v>
      </c>
      <c r="B451" s="335" t="s">
        <v>2218</v>
      </c>
      <c r="C451" s="335" t="s">
        <v>514</v>
      </c>
      <c r="D451" s="335" t="s">
        <v>1487</v>
      </c>
      <c r="E451" s="340">
        <v>43450</v>
      </c>
      <c r="F451" s="340">
        <v>100</v>
      </c>
      <c r="G451" s="341">
        <v>0.23</v>
      </c>
      <c r="H451" s="340">
        <v>212961485000</v>
      </c>
    </row>
    <row r="452" spans="1:8">
      <c r="A452" s="335" t="s">
        <v>2219</v>
      </c>
      <c r="B452" s="335" t="s">
        <v>2220</v>
      </c>
      <c r="C452" s="335" t="s">
        <v>514</v>
      </c>
      <c r="D452" s="335" t="s">
        <v>1404</v>
      </c>
      <c r="E452" s="340">
        <v>14200</v>
      </c>
      <c r="F452" s="340">
        <v>500</v>
      </c>
      <c r="G452" s="341">
        <v>3.65</v>
      </c>
      <c r="H452" s="340">
        <v>648568031000</v>
      </c>
    </row>
    <row r="453" spans="1:8">
      <c r="A453" s="335" t="s">
        <v>2221</v>
      </c>
      <c r="B453" s="335" t="s">
        <v>2222</v>
      </c>
      <c r="C453" s="335" t="s">
        <v>514</v>
      </c>
      <c r="D453" s="335" t="s">
        <v>1397</v>
      </c>
      <c r="E453" s="340">
        <v>7010</v>
      </c>
      <c r="F453" s="340">
        <v>-160</v>
      </c>
      <c r="G453" s="341">
        <v>-2.23</v>
      </c>
      <c r="H453" s="340">
        <v>142861031050</v>
      </c>
    </row>
    <row r="454" spans="1:8">
      <c r="A454" s="335" t="s">
        <v>2223</v>
      </c>
      <c r="B454" s="335" t="s">
        <v>2224</v>
      </c>
      <c r="C454" s="335" t="s">
        <v>514</v>
      </c>
      <c r="D454" s="335" t="s">
        <v>1401</v>
      </c>
      <c r="E454" s="340">
        <v>1490</v>
      </c>
      <c r="F454" s="340">
        <v>-35</v>
      </c>
      <c r="G454" s="341">
        <v>-2.2999999999999998</v>
      </c>
      <c r="H454" s="340">
        <v>238032676260</v>
      </c>
    </row>
    <row r="455" spans="1:8">
      <c r="A455" s="335" t="s">
        <v>2225</v>
      </c>
      <c r="B455" s="335" t="s">
        <v>2226</v>
      </c>
      <c r="C455" s="335" t="s">
        <v>514</v>
      </c>
      <c r="D455" s="335" t="s">
        <v>1749</v>
      </c>
      <c r="E455" s="340">
        <v>19100</v>
      </c>
      <c r="F455" s="340">
        <v>-300</v>
      </c>
      <c r="G455" s="341">
        <v>-1.55</v>
      </c>
      <c r="H455" s="340">
        <v>103210345300</v>
      </c>
    </row>
    <row r="456" spans="1:8">
      <c r="A456" s="335" t="s">
        <v>2227</v>
      </c>
      <c r="B456" s="335" t="s">
        <v>2228</v>
      </c>
      <c r="C456" s="335" t="s">
        <v>514</v>
      </c>
      <c r="D456" s="335" t="s">
        <v>1413</v>
      </c>
      <c r="E456" s="340">
        <v>16700</v>
      </c>
      <c r="F456" s="340">
        <v>-50</v>
      </c>
      <c r="G456" s="341">
        <v>-0.3</v>
      </c>
      <c r="H456" s="340">
        <v>148502812800</v>
      </c>
    </row>
    <row r="457" spans="1:8">
      <c r="A457" s="335" t="s">
        <v>1197</v>
      </c>
      <c r="B457" s="335" t="s">
        <v>1198</v>
      </c>
      <c r="C457" s="335" t="s">
        <v>514</v>
      </c>
      <c r="D457" s="335" t="s">
        <v>1401</v>
      </c>
      <c r="E457" s="340">
        <v>11050</v>
      </c>
      <c r="F457" s="340">
        <v>-150</v>
      </c>
      <c r="G457" s="341">
        <v>-1.34</v>
      </c>
      <c r="H457" s="340">
        <v>133867545500</v>
      </c>
    </row>
    <row r="458" spans="1:8">
      <c r="A458" s="335" t="s">
        <v>955</v>
      </c>
      <c r="B458" s="335" t="s">
        <v>956</v>
      </c>
      <c r="C458" s="335" t="s">
        <v>514</v>
      </c>
      <c r="D458" s="335" t="s">
        <v>1487</v>
      </c>
      <c r="E458" s="340">
        <v>18000</v>
      </c>
      <c r="F458" s="340">
        <v>50</v>
      </c>
      <c r="G458" s="341">
        <v>0.28000000000000003</v>
      </c>
      <c r="H458" s="340">
        <v>602508384000</v>
      </c>
    </row>
    <row r="459" spans="1:8">
      <c r="A459" s="335" t="s">
        <v>2229</v>
      </c>
      <c r="B459" s="335" t="s">
        <v>2230</v>
      </c>
      <c r="C459" s="335" t="s">
        <v>514</v>
      </c>
      <c r="D459" s="335" t="s">
        <v>1397</v>
      </c>
      <c r="E459" s="340">
        <v>4260</v>
      </c>
      <c r="F459" s="340">
        <v>90</v>
      </c>
      <c r="G459" s="341">
        <v>2.16</v>
      </c>
      <c r="H459" s="340">
        <v>110760000000</v>
      </c>
    </row>
    <row r="460" spans="1:8">
      <c r="A460" s="335" t="s">
        <v>2231</v>
      </c>
      <c r="B460" s="335" t="s">
        <v>2232</v>
      </c>
      <c r="C460" s="335" t="s">
        <v>514</v>
      </c>
      <c r="D460" s="335" t="s">
        <v>1397</v>
      </c>
      <c r="E460" s="340">
        <v>12900</v>
      </c>
      <c r="F460" s="340">
        <v>-50</v>
      </c>
      <c r="G460" s="341">
        <v>-0.39</v>
      </c>
      <c r="H460" s="340">
        <v>105090224100</v>
      </c>
    </row>
    <row r="461" spans="1:8">
      <c r="A461" s="335" t="s">
        <v>2233</v>
      </c>
      <c r="B461" s="335" t="s">
        <v>2234</v>
      </c>
      <c r="C461" s="335" t="s">
        <v>514</v>
      </c>
      <c r="D461" s="335" t="s">
        <v>1400</v>
      </c>
      <c r="E461" s="340">
        <v>2145</v>
      </c>
      <c r="F461" s="340">
        <v>-35</v>
      </c>
      <c r="G461" s="341">
        <v>-1.61</v>
      </c>
      <c r="H461" s="340">
        <v>117417300000</v>
      </c>
    </row>
    <row r="462" spans="1:8">
      <c r="A462" s="335" t="s">
        <v>2235</v>
      </c>
      <c r="B462" s="335" t="s">
        <v>2236</v>
      </c>
      <c r="C462" s="335" t="s">
        <v>514</v>
      </c>
      <c r="D462" s="335" t="s">
        <v>228</v>
      </c>
      <c r="E462" s="340">
        <v>23000</v>
      </c>
      <c r="F462" s="340">
        <v>300</v>
      </c>
      <c r="G462" s="341">
        <v>1.32</v>
      </c>
      <c r="H462" s="340">
        <v>261658120000</v>
      </c>
    </row>
    <row r="463" spans="1:8">
      <c r="A463" s="335" t="s">
        <v>2237</v>
      </c>
      <c r="B463" s="335" t="s">
        <v>2238</v>
      </c>
      <c r="C463" s="335" t="s">
        <v>514</v>
      </c>
      <c r="D463" s="335" t="s">
        <v>1487</v>
      </c>
      <c r="E463" s="340">
        <v>14950</v>
      </c>
      <c r="F463" s="340">
        <v>200</v>
      </c>
      <c r="G463" s="341">
        <v>1.36</v>
      </c>
      <c r="H463" s="340">
        <v>322010322400</v>
      </c>
    </row>
    <row r="464" spans="1:8">
      <c r="A464" s="335" t="s">
        <v>2239</v>
      </c>
      <c r="B464" s="335" t="s">
        <v>2240</v>
      </c>
      <c r="C464" s="335" t="s">
        <v>514</v>
      </c>
      <c r="D464" s="335" t="s">
        <v>1446</v>
      </c>
      <c r="E464" s="340">
        <v>5930</v>
      </c>
      <c r="F464" s="340">
        <v>0</v>
      </c>
      <c r="G464" s="341">
        <v>0</v>
      </c>
      <c r="H464" s="340">
        <v>127850669540</v>
      </c>
    </row>
    <row r="465" spans="1:8">
      <c r="A465" s="335" t="s">
        <v>2241</v>
      </c>
      <c r="B465" s="335" t="s">
        <v>2242</v>
      </c>
      <c r="C465" s="335" t="s">
        <v>514</v>
      </c>
      <c r="D465" s="335" t="s">
        <v>1400</v>
      </c>
      <c r="E465" s="340">
        <v>9980</v>
      </c>
      <c r="F465" s="340">
        <v>-20</v>
      </c>
      <c r="G465" s="341">
        <v>-0.2</v>
      </c>
      <c r="H465" s="340">
        <v>242283951020</v>
      </c>
    </row>
    <row r="466" spans="1:8">
      <c r="A466" s="335" t="s">
        <v>2243</v>
      </c>
      <c r="B466" s="335" t="s">
        <v>2244</v>
      </c>
      <c r="C466" s="335" t="s">
        <v>514</v>
      </c>
      <c r="D466" s="335" t="s">
        <v>228</v>
      </c>
      <c r="E466" s="340">
        <v>9160</v>
      </c>
      <c r="F466" s="340">
        <v>120</v>
      </c>
      <c r="G466" s="341">
        <v>1.33</v>
      </c>
      <c r="H466" s="340">
        <v>152269363880</v>
      </c>
    </row>
    <row r="467" spans="1:8">
      <c r="A467" s="335" t="s">
        <v>2245</v>
      </c>
      <c r="B467" s="335" t="s">
        <v>2246</v>
      </c>
      <c r="C467" s="335" t="s">
        <v>514</v>
      </c>
      <c r="D467" s="335" t="s">
        <v>1647</v>
      </c>
      <c r="E467" s="340">
        <v>12200</v>
      </c>
      <c r="F467" s="340">
        <v>-250</v>
      </c>
      <c r="G467" s="341">
        <v>-2.0099999999999998</v>
      </c>
      <c r="H467" s="340">
        <v>49898000000</v>
      </c>
    </row>
    <row r="468" spans="1:8">
      <c r="A468" s="335" t="s">
        <v>2247</v>
      </c>
      <c r="B468" s="335" t="s">
        <v>2248</v>
      </c>
      <c r="C468" s="335" t="s">
        <v>514</v>
      </c>
      <c r="D468" s="335" t="s">
        <v>1565</v>
      </c>
      <c r="E468" s="340">
        <v>5090</v>
      </c>
      <c r="F468" s="340">
        <v>110</v>
      </c>
      <c r="G468" s="341">
        <v>2.21</v>
      </c>
      <c r="H468" s="340">
        <v>97926026450</v>
      </c>
    </row>
    <row r="469" spans="1:8">
      <c r="A469" s="335" t="s">
        <v>2249</v>
      </c>
      <c r="B469" s="335" t="s">
        <v>2250</v>
      </c>
      <c r="C469" s="335" t="s">
        <v>514</v>
      </c>
      <c r="D469" s="335" t="s">
        <v>1685</v>
      </c>
      <c r="E469" s="340">
        <v>7520</v>
      </c>
      <c r="F469" s="340">
        <v>-90</v>
      </c>
      <c r="G469" s="341">
        <v>-1.18</v>
      </c>
      <c r="H469" s="340">
        <v>215469056000</v>
      </c>
    </row>
    <row r="470" spans="1:8">
      <c r="A470" s="335" t="s">
        <v>1352</v>
      </c>
      <c r="B470" s="335" t="s">
        <v>1353</v>
      </c>
      <c r="C470" s="335" t="s">
        <v>514</v>
      </c>
      <c r="D470" s="335" t="s">
        <v>1401</v>
      </c>
      <c r="E470" s="340">
        <v>7300</v>
      </c>
      <c r="F470" s="340">
        <v>440</v>
      </c>
      <c r="G470" s="341">
        <v>6.41</v>
      </c>
      <c r="H470" s="340">
        <v>45485270700</v>
      </c>
    </row>
    <row r="471" spans="1:8">
      <c r="A471" s="335" t="s">
        <v>2251</v>
      </c>
      <c r="B471" s="335" t="s">
        <v>2252</v>
      </c>
      <c r="C471" s="335" t="s">
        <v>514</v>
      </c>
      <c r="D471" s="335" t="s">
        <v>1562</v>
      </c>
      <c r="E471" s="340">
        <v>34650</v>
      </c>
      <c r="F471" s="340">
        <v>-550</v>
      </c>
      <c r="G471" s="341">
        <v>-1.56</v>
      </c>
      <c r="H471" s="340">
        <v>403993462950</v>
      </c>
    </row>
    <row r="472" spans="1:8">
      <c r="A472" s="335" t="s">
        <v>2253</v>
      </c>
      <c r="B472" s="335" t="s">
        <v>2254</v>
      </c>
      <c r="C472" s="335" t="s">
        <v>514</v>
      </c>
      <c r="D472" s="335" t="s">
        <v>1470</v>
      </c>
      <c r="E472" s="340">
        <v>21750</v>
      </c>
      <c r="F472" s="340">
        <v>350</v>
      </c>
      <c r="G472" s="341">
        <v>1.64</v>
      </c>
      <c r="H472" s="340">
        <v>772744135500</v>
      </c>
    </row>
    <row r="473" spans="1:8">
      <c r="A473" s="335" t="s">
        <v>2255</v>
      </c>
      <c r="B473" s="335" t="s">
        <v>2256</v>
      </c>
      <c r="C473" s="335" t="s">
        <v>514</v>
      </c>
      <c r="D473" s="335" t="s">
        <v>1473</v>
      </c>
      <c r="E473" s="340">
        <v>4190</v>
      </c>
      <c r="F473" s="340">
        <v>220</v>
      </c>
      <c r="G473" s="341">
        <v>5.54</v>
      </c>
      <c r="H473" s="340">
        <v>160642203320</v>
      </c>
    </row>
    <row r="474" spans="1:8">
      <c r="A474" s="335" t="s">
        <v>2257</v>
      </c>
      <c r="B474" s="335" t="s">
        <v>2258</v>
      </c>
      <c r="C474" s="335" t="s">
        <v>514</v>
      </c>
      <c r="D474" s="335" t="s">
        <v>1654</v>
      </c>
      <c r="E474" s="340">
        <v>8090</v>
      </c>
      <c r="F474" s="340">
        <v>80</v>
      </c>
      <c r="G474" s="341">
        <v>1</v>
      </c>
      <c r="H474" s="340">
        <v>122361250000</v>
      </c>
    </row>
    <row r="475" spans="1:8">
      <c r="A475" s="335" t="s">
        <v>2259</v>
      </c>
      <c r="B475" s="335" t="s">
        <v>2260</v>
      </c>
      <c r="C475" s="335" t="s">
        <v>514</v>
      </c>
      <c r="D475" s="335" t="s">
        <v>1470</v>
      </c>
      <c r="E475" s="340">
        <v>13200</v>
      </c>
      <c r="F475" s="340">
        <v>-650</v>
      </c>
      <c r="G475" s="341">
        <v>-4.6900000000000004</v>
      </c>
      <c r="H475" s="340">
        <v>194040000000</v>
      </c>
    </row>
    <row r="476" spans="1:8">
      <c r="A476" s="335" t="s">
        <v>2261</v>
      </c>
      <c r="B476" s="335" t="s">
        <v>2262</v>
      </c>
      <c r="C476" s="335" t="s">
        <v>514</v>
      </c>
      <c r="D476" s="335" t="s">
        <v>1473</v>
      </c>
      <c r="E476" s="340">
        <v>7020</v>
      </c>
      <c r="F476" s="340">
        <v>10</v>
      </c>
      <c r="G476" s="341">
        <v>0.14000000000000001</v>
      </c>
      <c r="H476" s="340">
        <v>119933484840</v>
      </c>
    </row>
    <row r="477" spans="1:8">
      <c r="A477" s="335" t="s">
        <v>2263</v>
      </c>
      <c r="B477" s="335" t="s">
        <v>2264</v>
      </c>
      <c r="C477" s="335" t="s">
        <v>514</v>
      </c>
      <c r="D477" s="335" t="s">
        <v>1470</v>
      </c>
      <c r="E477" s="340">
        <v>1205</v>
      </c>
      <c r="F477" s="340">
        <v>-20</v>
      </c>
      <c r="G477" s="341">
        <v>-1.63</v>
      </c>
      <c r="H477" s="340">
        <v>45901156430</v>
      </c>
    </row>
    <row r="478" spans="1:8">
      <c r="A478" s="335" t="s">
        <v>2265</v>
      </c>
      <c r="B478" s="335" t="s">
        <v>2266</v>
      </c>
      <c r="C478" s="335" t="s">
        <v>514</v>
      </c>
      <c r="D478" s="335" t="s">
        <v>1654</v>
      </c>
      <c r="E478" s="340">
        <v>14700</v>
      </c>
      <c r="F478" s="340">
        <v>-500</v>
      </c>
      <c r="G478" s="341">
        <v>-3.29</v>
      </c>
      <c r="H478" s="340">
        <v>237699000000</v>
      </c>
    </row>
    <row r="479" spans="1:8">
      <c r="A479" s="335" t="s">
        <v>2267</v>
      </c>
      <c r="B479" s="335" t="s">
        <v>2268</v>
      </c>
      <c r="C479" s="335" t="s">
        <v>514</v>
      </c>
      <c r="D479" s="335" t="s">
        <v>1446</v>
      </c>
      <c r="E479" s="340">
        <v>1220</v>
      </c>
      <c r="F479" s="340">
        <v>-25</v>
      </c>
      <c r="G479" s="341">
        <v>-2.0099999999999998</v>
      </c>
      <c r="H479" s="340">
        <v>117756626500</v>
      </c>
    </row>
    <row r="480" spans="1:8">
      <c r="A480" s="335" t="s">
        <v>2269</v>
      </c>
      <c r="B480" s="335" t="s">
        <v>2270</v>
      </c>
      <c r="C480" s="335" t="s">
        <v>514</v>
      </c>
      <c r="D480" s="335" t="s">
        <v>1400</v>
      </c>
      <c r="E480" s="340">
        <v>2180</v>
      </c>
      <c r="F480" s="340">
        <v>0</v>
      </c>
      <c r="G480" s="341">
        <v>0</v>
      </c>
      <c r="H480" s="340">
        <v>16459000000</v>
      </c>
    </row>
    <row r="481" spans="1:8">
      <c r="A481" s="335" t="s">
        <v>2271</v>
      </c>
      <c r="B481" s="335" t="s">
        <v>2272</v>
      </c>
      <c r="C481" s="335" t="s">
        <v>514</v>
      </c>
      <c r="D481" s="335" t="s">
        <v>1413</v>
      </c>
      <c r="E481" s="340">
        <v>14950</v>
      </c>
      <c r="F481" s="340">
        <v>200</v>
      </c>
      <c r="G481" s="341">
        <v>1.36</v>
      </c>
      <c r="H481" s="340">
        <v>95231500000</v>
      </c>
    </row>
    <row r="482" spans="1:8">
      <c r="A482" s="335" t="s">
        <v>2273</v>
      </c>
      <c r="B482" s="335" t="s">
        <v>2274</v>
      </c>
      <c r="C482" s="335" t="s">
        <v>514</v>
      </c>
      <c r="D482" s="335" t="s">
        <v>1685</v>
      </c>
      <c r="E482" s="340">
        <v>9860</v>
      </c>
      <c r="F482" s="340">
        <v>80</v>
      </c>
      <c r="G482" s="341">
        <v>0.82</v>
      </c>
      <c r="H482" s="340">
        <v>99514022000</v>
      </c>
    </row>
    <row r="483" spans="1:8">
      <c r="A483" s="335" t="s">
        <v>2275</v>
      </c>
      <c r="B483" s="335" t="s">
        <v>2276</v>
      </c>
      <c r="C483" s="335" t="s">
        <v>514</v>
      </c>
      <c r="D483" s="335" t="s">
        <v>1470</v>
      </c>
      <c r="E483" s="340">
        <v>5670</v>
      </c>
      <c r="F483" s="340">
        <v>250</v>
      </c>
      <c r="G483" s="341">
        <v>4.6100000000000003</v>
      </c>
      <c r="H483" s="340">
        <v>73710000000</v>
      </c>
    </row>
    <row r="484" spans="1:8">
      <c r="A484" s="335" t="s">
        <v>2277</v>
      </c>
      <c r="B484" s="335" t="s">
        <v>2278</v>
      </c>
      <c r="C484" s="335" t="s">
        <v>514</v>
      </c>
      <c r="D484" s="335" t="s">
        <v>1404</v>
      </c>
      <c r="E484" s="340">
        <v>8540</v>
      </c>
      <c r="F484" s="340">
        <v>230</v>
      </c>
      <c r="G484" s="341">
        <v>2.77</v>
      </c>
      <c r="H484" s="340">
        <v>81963521080</v>
      </c>
    </row>
    <row r="485" spans="1:8">
      <c r="A485" s="335" t="s">
        <v>2279</v>
      </c>
      <c r="B485" s="335" t="s">
        <v>2280</v>
      </c>
      <c r="C485" s="335" t="s">
        <v>514</v>
      </c>
      <c r="D485" s="335" t="s">
        <v>1580</v>
      </c>
      <c r="E485" s="340">
        <v>2320</v>
      </c>
      <c r="F485" s="340">
        <v>40</v>
      </c>
      <c r="G485" s="341">
        <v>1.75</v>
      </c>
      <c r="H485" s="340">
        <v>37615528800</v>
      </c>
    </row>
    <row r="486" spans="1:8">
      <c r="A486" s="335" t="s">
        <v>2281</v>
      </c>
      <c r="B486" s="335" t="s">
        <v>2282</v>
      </c>
      <c r="C486" s="335" t="s">
        <v>514</v>
      </c>
      <c r="D486" s="335" t="s">
        <v>1476</v>
      </c>
      <c r="E486" s="340">
        <v>4940</v>
      </c>
      <c r="F486" s="340">
        <v>-40</v>
      </c>
      <c r="G486" s="341">
        <v>-0.8</v>
      </c>
      <c r="H486" s="340">
        <v>61256000000</v>
      </c>
    </row>
    <row r="487" spans="1:8">
      <c r="A487" s="335" t="s">
        <v>2283</v>
      </c>
      <c r="B487" s="335" t="s">
        <v>2284</v>
      </c>
      <c r="C487" s="335" t="s">
        <v>514</v>
      </c>
      <c r="D487" s="335" t="s">
        <v>1404</v>
      </c>
      <c r="E487" s="340">
        <v>13600</v>
      </c>
      <c r="F487" s="340">
        <v>100</v>
      </c>
      <c r="G487" s="341">
        <v>0.74</v>
      </c>
      <c r="H487" s="340">
        <v>221931899200</v>
      </c>
    </row>
    <row r="488" spans="1:8">
      <c r="A488" s="335" t="s">
        <v>2285</v>
      </c>
      <c r="B488" s="335" t="s">
        <v>2286</v>
      </c>
      <c r="C488" s="335" t="s">
        <v>514</v>
      </c>
      <c r="D488" s="335" t="s">
        <v>1446</v>
      </c>
      <c r="E488" s="340">
        <v>11550</v>
      </c>
      <c r="F488" s="340">
        <v>150</v>
      </c>
      <c r="G488" s="341">
        <v>1.32</v>
      </c>
      <c r="H488" s="340">
        <v>69300000000</v>
      </c>
    </row>
    <row r="489" spans="1:8">
      <c r="A489" s="335" t="s">
        <v>2287</v>
      </c>
      <c r="B489" s="335" t="s">
        <v>2288</v>
      </c>
      <c r="C489" s="335" t="s">
        <v>514</v>
      </c>
      <c r="D489" s="335" t="s">
        <v>1487</v>
      </c>
      <c r="E489" s="340">
        <v>3840</v>
      </c>
      <c r="F489" s="340">
        <v>40</v>
      </c>
      <c r="G489" s="341">
        <v>1.05</v>
      </c>
      <c r="H489" s="340">
        <v>95843450880</v>
      </c>
    </row>
    <row r="490" spans="1:8">
      <c r="A490" s="335" t="s">
        <v>2289</v>
      </c>
      <c r="B490" s="335" t="s">
        <v>2290</v>
      </c>
      <c r="C490" s="335" t="s">
        <v>514</v>
      </c>
      <c r="D490" s="335" t="s">
        <v>1413</v>
      </c>
      <c r="E490" s="340">
        <v>51300</v>
      </c>
      <c r="F490" s="340">
        <v>300</v>
      </c>
      <c r="G490" s="341">
        <v>0.59</v>
      </c>
      <c r="H490" s="340">
        <v>1168000503300</v>
      </c>
    </row>
    <row r="491" spans="1:8">
      <c r="A491" s="335" t="s">
        <v>2291</v>
      </c>
      <c r="B491" s="335" t="s">
        <v>2292</v>
      </c>
      <c r="C491" s="335" t="s">
        <v>514</v>
      </c>
      <c r="D491" s="335" t="s">
        <v>1410</v>
      </c>
      <c r="E491" s="340">
        <v>12700</v>
      </c>
      <c r="F491" s="340">
        <v>-500</v>
      </c>
      <c r="G491" s="341">
        <v>-3.79</v>
      </c>
      <c r="H491" s="340">
        <v>168574427900</v>
      </c>
    </row>
    <row r="492" spans="1:8">
      <c r="A492" s="335" t="s">
        <v>2293</v>
      </c>
      <c r="B492" s="335" t="s">
        <v>2294</v>
      </c>
      <c r="C492" s="335" t="s">
        <v>514</v>
      </c>
      <c r="D492" s="335" t="s">
        <v>1535</v>
      </c>
      <c r="E492" s="340">
        <v>5560</v>
      </c>
      <c r="F492" s="340">
        <v>-220</v>
      </c>
      <c r="G492" s="341">
        <v>-3.81</v>
      </c>
      <c r="H492" s="340">
        <v>596905881880</v>
      </c>
    </row>
    <row r="493" spans="1:8">
      <c r="A493" s="335" t="s">
        <v>2295</v>
      </c>
      <c r="B493" s="335" t="s">
        <v>2296</v>
      </c>
      <c r="C493" s="335" t="s">
        <v>514</v>
      </c>
      <c r="D493" s="335" t="s">
        <v>1470</v>
      </c>
      <c r="E493" s="340">
        <v>5080</v>
      </c>
      <c r="F493" s="340">
        <v>-90</v>
      </c>
      <c r="G493" s="341">
        <v>-1.74</v>
      </c>
      <c r="H493" s="340">
        <v>79770681200</v>
      </c>
    </row>
    <row r="494" spans="1:8">
      <c r="A494" s="335" t="s">
        <v>2297</v>
      </c>
      <c r="B494" s="335" t="s">
        <v>2298</v>
      </c>
      <c r="C494" s="335" t="s">
        <v>514</v>
      </c>
      <c r="D494" s="335" t="s">
        <v>1467</v>
      </c>
      <c r="E494" s="340">
        <v>4850</v>
      </c>
      <c r="F494" s="340">
        <v>-200</v>
      </c>
      <c r="G494" s="341">
        <v>-3.96</v>
      </c>
      <c r="H494" s="340">
        <v>209388725050</v>
      </c>
    </row>
    <row r="495" spans="1:8">
      <c r="A495" s="335" t="s">
        <v>2299</v>
      </c>
      <c r="B495" s="335" t="s">
        <v>2300</v>
      </c>
      <c r="C495" s="335" t="s">
        <v>514</v>
      </c>
      <c r="D495" s="335" t="s">
        <v>1423</v>
      </c>
      <c r="E495" s="340">
        <v>1850</v>
      </c>
      <c r="F495" s="340">
        <v>15</v>
      </c>
      <c r="G495" s="341">
        <v>0.82</v>
      </c>
      <c r="H495" s="340">
        <v>86613812450</v>
      </c>
    </row>
    <row r="496" spans="1:8">
      <c r="A496" s="335" t="s">
        <v>2301</v>
      </c>
      <c r="B496" s="335" t="s">
        <v>2302</v>
      </c>
      <c r="C496" s="335" t="s">
        <v>514</v>
      </c>
      <c r="D496" s="335" t="s">
        <v>1822</v>
      </c>
      <c r="E496" s="340">
        <v>6600</v>
      </c>
      <c r="F496" s="340">
        <v>-20</v>
      </c>
      <c r="G496" s="341">
        <v>-0.3</v>
      </c>
      <c r="H496" s="340">
        <v>365166865800</v>
      </c>
    </row>
    <row r="497" spans="1:8">
      <c r="A497" s="335" t="s">
        <v>2303</v>
      </c>
      <c r="B497" s="335" t="s">
        <v>2304</v>
      </c>
      <c r="C497" s="335" t="s">
        <v>514</v>
      </c>
      <c r="D497" s="335" t="s">
        <v>1400</v>
      </c>
      <c r="E497" s="340">
        <v>2120</v>
      </c>
      <c r="F497" s="340">
        <v>0</v>
      </c>
      <c r="G497" s="341">
        <v>0</v>
      </c>
      <c r="H497" s="340">
        <v>10070000000</v>
      </c>
    </row>
    <row r="498" spans="1:8">
      <c r="A498" s="335" t="s">
        <v>2305</v>
      </c>
      <c r="B498" s="335" t="s">
        <v>2306</v>
      </c>
      <c r="C498" s="335" t="s">
        <v>514</v>
      </c>
      <c r="D498" s="335" t="s">
        <v>1400</v>
      </c>
      <c r="E498" s="340">
        <v>2050</v>
      </c>
      <c r="F498" s="340">
        <v>10</v>
      </c>
      <c r="G498" s="341">
        <v>0.49</v>
      </c>
      <c r="H498" s="340">
        <v>7892500000</v>
      </c>
    </row>
    <row r="499" spans="1:8">
      <c r="A499" s="335" t="s">
        <v>2307</v>
      </c>
      <c r="B499" s="335" t="s">
        <v>2308</v>
      </c>
      <c r="C499" s="335" t="s">
        <v>514</v>
      </c>
      <c r="D499" s="335" t="s">
        <v>1397</v>
      </c>
      <c r="E499" s="340">
        <v>1050</v>
      </c>
      <c r="F499" s="340">
        <v>20</v>
      </c>
      <c r="G499" s="341">
        <v>1.94</v>
      </c>
      <c r="H499" s="340">
        <v>66750768000</v>
      </c>
    </row>
    <row r="500" spans="1:8">
      <c r="A500" s="335" t="s">
        <v>2309</v>
      </c>
      <c r="B500" s="335" t="s">
        <v>2310</v>
      </c>
      <c r="C500" s="335" t="s">
        <v>514</v>
      </c>
      <c r="D500" s="335" t="s">
        <v>1487</v>
      </c>
      <c r="E500" s="340">
        <v>13400</v>
      </c>
      <c r="F500" s="340">
        <v>300</v>
      </c>
      <c r="G500" s="341">
        <v>2.29</v>
      </c>
      <c r="H500" s="340">
        <v>178665228400</v>
      </c>
    </row>
    <row r="501" spans="1:8">
      <c r="A501" s="335" t="s">
        <v>1306</v>
      </c>
      <c r="B501" s="335" t="s">
        <v>1307</v>
      </c>
      <c r="C501" s="335" t="s">
        <v>514</v>
      </c>
      <c r="D501" s="335" t="s">
        <v>1446</v>
      </c>
      <c r="E501" s="340">
        <v>4750</v>
      </c>
      <c r="F501" s="340">
        <v>-100</v>
      </c>
      <c r="G501" s="341">
        <v>-2.06</v>
      </c>
      <c r="H501" s="340">
        <v>67662410500</v>
      </c>
    </row>
    <row r="502" spans="1:8">
      <c r="A502" s="335" t="s">
        <v>2311</v>
      </c>
      <c r="B502" s="335" t="s">
        <v>2312</v>
      </c>
      <c r="C502" s="335" t="s">
        <v>514</v>
      </c>
      <c r="D502" s="335" t="s">
        <v>1423</v>
      </c>
      <c r="E502" s="340">
        <v>53000</v>
      </c>
      <c r="F502" s="340">
        <v>300</v>
      </c>
      <c r="G502" s="341">
        <v>0.56999999999999995</v>
      </c>
      <c r="H502" s="340">
        <v>833412545000</v>
      </c>
    </row>
    <row r="503" spans="1:8">
      <c r="A503" s="335" t="s">
        <v>2313</v>
      </c>
      <c r="B503" s="335" t="s">
        <v>2314</v>
      </c>
      <c r="C503" s="335" t="s">
        <v>514</v>
      </c>
      <c r="D503" s="335" t="s">
        <v>1476</v>
      </c>
      <c r="E503" s="340">
        <v>1360</v>
      </c>
      <c r="F503" s="340">
        <v>-30</v>
      </c>
      <c r="G503" s="341">
        <v>-2.16</v>
      </c>
      <c r="H503" s="340">
        <v>79509325040</v>
      </c>
    </row>
    <row r="504" spans="1:8">
      <c r="A504" s="335" t="s">
        <v>1179</v>
      </c>
      <c r="B504" s="335" t="s">
        <v>1180</v>
      </c>
      <c r="C504" s="335" t="s">
        <v>514</v>
      </c>
      <c r="D504" s="335" t="s">
        <v>1487</v>
      </c>
      <c r="E504" s="340">
        <v>11250</v>
      </c>
      <c r="F504" s="340">
        <v>450</v>
      </c>
      <c r="G504" s="341">
        <v>4.17</v>
      </c>
      <c r="H504" s="340">
        <v>139765207500</v>
      </c>
    </row>
    <row r="505" spans="1:8">
      <c r="A505" s="335" t="s">
        <v>2315</v>
      </c>
      <c r="B505" s="335" t="s">
        <v>2316</v>
      </c>
      <c r="C505" s="335" t="s">
        <v>514</v>
      </c>
      <c r="D505" s="335" t="s">
        <v>1473</v>
      </c>
      <c r="E505" s="340">
        <v>2015</v>
      </c>
      <c r="F505" s="340">
        <v>0</v>
      </c>
      <c r="G505" s="341">
        <v>0</v>
      </c>
      <c r="H505" s="340">
        <v>40128610145</v>
      </c>
    </row>
    <row r="506" spans="1:8">
      <c r="A506" s="335" t="s">
        <v>2317</v>
      </c>
      <c r="B506" s="335" t="s">
        <v>2318</v>
      </c>
      <c r="C506" s="335" t="s">
        <v>514</v>
      </c>
      <c r="D506" s="335" t="s">
        <v>1446</v>
      </c>
      <c r="E506" s="340">
        <v>3330</v>
      </c>
      <c r="F506" s="340">
        <v>0</v>
      </c>
      <c r="G506" s="341">
        <v>0</v>
      </c>
      <c r="H506" s="340">
        <v>68701762800</v>
      </c>
    </row>
    <row r="507" spans="1:8">
      <c r="A507" s="335" t="s">
        <v>2319</v>
      </c>
      <c r="B507" s="335" t="s">
        <v>2320</v>
      </c>
      <c r="C507" s="335" t="s">
        <v>514</v>
      </c>
      <c r="D507" s="335" t="s">
        <v>1410</v>
      </c>
      <c r="E507" s="340">
        <v>12300</v>
      </c>
      <c r="F507" s="340">
        <v>100</v>
      </c>
      <c r="G507" s="341">
        <v>0.82</v>
      </c>
      <c r="H507" s="340">
        <v>98408314800</v>
      </c>
    </row>
    <row r="508" spans="1:8">
      <c r="A508" s="335" t="s">
        <v>2321</v>
      </c>
      <c r="B508" s="335" t="s">
        <v>2322</v>
      </c>
      <c r="C508" s="335" t="s">
        <v>514</v>
      </c>
      <c r="D508" s="335" t="s">
        <v>1931</v>
      </c>
      <c r="E508" s="340">
        <v>7900</v>
      </c>
      <c r="F508" s="340">
        <v>50</v>
      </c>
      <c r="G508" s="341">
        <v>0.64</v>
      </c>
      <c r="H508" s="340">
        <v>459309507600</v>
      </c>
    </row>
    <row r="509" spans="1:8">
      <c r="A509" s="335" t="s">
        <v>2323</v>
      </c>
      <c r="B509" s="335" t="s">
        <v>2324</v>
      </c>
      <c r="C509" s="335" t="s">
        <v>514</v>
      </c>
      <c r="D509" s="335" t="s">
        <v>1535</v>
      </c>
      <c r="E509" s="340">
        <v>2725</v>
      </c>
      <c r="F509" s="340">
        <v>45</v>
      </c>
      <c r="G509" s="341">
        <v>1.68</v>
      </c>
      <c r="H509" s="340">
        <v>54500000000</v>
      </c>
    </row>
    <row r="510" spans="1:8">
      <c r="A510" s="335" t="s">
        <v>2325</v>
      </c>
      <c r="B510" s="335" t="s">
        <v>2326</v>
      </c>
      <c r="C510" s="335" t="s">
        <v>514</v>
      </c>
      <c r="D510" s="335" t="s">
        <v>1397</v>
      </c>
      <c r="E510" s="340">
        <v>6040</v>
      </c>
      <c r="F510" s="340">
        <v>-90</v>
      </c>
      <c r="G510" s="341">
        <v>-1.47</v>
      </c>
      <c r="H510" s="340">
        <v>76104000000</v>
      </c>
    </row>
    <row r="511" spans="1:8">
      <c r="A511" s="335" t="s">
        <v>1134</v>
      </c>
      <c r="B511" s="335" t="s">
        <v>1135</v>
      </c>
      <c r="C511" s="335" t="s">
        <v>514</v>
      </c>
      <c r="D511" s="335" t="s">
        <v>1397</v>
      </c>
      <c r="E511" s="340">
        <v>14000</v>
      </c>
      <c r="F511" s="340">
        <v>1150</v>
      </c>
      <c r="G511" s="341">
        <v>8.9499999999999993</v>
      </c>
      <c r="H511" s="340">
        <v>163100000000</v>
      </c>
    </row>
    <row r="512" spans="1:8">
      <c r="A512" s="335" t="s">
        <v>2327</v>
      </c>
      <c r="B512" s="335" t="s">
        <v>2328</v>
      </c>
      <c r="C512" s="335" t="s">
        <v>514</v>
      </c>
      <c r="D512" s="335" t="s">
        <v>1410</v>
      </c>
      <c r="E512" s="340">
        <v>976</v>
      </c>
      <c r="F512" s="340">
        <v>-16</v>
      </c>
      <c r="G512" s="341">
        <v>-1.61</v>
      </c>
      <c r="H512" s="340">
        <v>35583455984</v>
      </c>
    </row>
    <row r="513" spans="1:8">
      <c r="A513" s="335" t="s">
        <v>957</v>
      </c>
      <c r="B513" s="335" t="s">
        <v>958</v>
      </c>
      <c r="C513" s="335" t="s">
        <v>514</v>
      </c>
      <c r="D513" s="335" t="s">
        <v>1487</v>
      </c>
      <c r="E513" s="340">
        <v>15650</v>
      </c>
      <c r="F513" s="340">
        <v>-50</v>
      </c>
      <c r="G513" s="341">
        <v>-0.32</v>
      </c>
      <c r="H513" s="340">
        <v>598200169450</v>
      </c>
    </row>
    <row r="514" spans="1:8">
      <c r="A514" s="335" t="s">
        <v>518</v>
      </c>
      <c r="B514" s="335" t="s">
        <v>476</v>
      </c>
      <c r="C514" s="335" t="s">
        <v>514</v>
      </c>
      <c r="D514" s="335" t="s">
        <v>1401</v>
      </c>
      <c r="E514" s="340">
        <v>18550</v>
      </c>
      <c r="F514" s="340">
        <v>50</v>
      </c>
      <c r="G514" s="341">
        <v>0.27</v>
      </c>
      <c r="H514" s="340">
        <v>1081565170000</v>
      </c>
    </row>
    <row r="515" spans="1:8">
      <c r="A515" s="335" t="s">
        <v>2329</v>
      </c>
      <c r="B515" s="335" t="s">
        <v>2330</v>
      </c>
      <c r="C515" s="335" t="s">
        <v>514</v>
      </c>
      <c r="D515" s="335" t="s">
        <v>1410</v>
      </c>
      <c r="E515" s="340">
        <v>18200</v>
      </c>
      <c r="F515" s="340">
        <v>1000</v>
      </c>
      <c r="G515" s="341">
        <v>5.81</v>
      </c>
      <c r="H515" s="340">
        <v>307898500000</v>
      </c>
    </row>
    <row r="516" spans="1:8">
      <c r="A516" s="335" t="s">
        <v>2331</v>
      </c>
      <c r="B516" s="335" t="s">
        <v>2332</v>
      </c>
      <c r="C516" s="335" t="s">
        <v>514</v>
      </c>
      <c r="D516" s="335" t="s">
        <v>1410</v>
      </c>
      <c r="E516" s="340">
        <v>892</v>
      </c>
      <c r="F516" s="340">
        <v>13</v>
      </c>
      <c r="G516" s="341">
        <v>1.48</v>
      </c>
      <c r="H516" s="340">
        <v>62073251524</v>
      </c>
    </row>
    <row r="517" spans="1:8">
      <c r="A517" s="335" t="s">
        <v>2333</v>
      </c>
      <c r="B517" s="335" t="s">
        <v>2334</v>
      </c>
      <c r="C517" s="335" t="s">
        <v>514</v>
      </c>
      <c r="D517" s="335" t="s">
        <v>1413</v>
      </c>
      <c r="E517" s="340">
        <v>8740</v>
      </c>
      <c r="F517" s="340">
        <v>-70</v>
      </c>
      <c r="G517" s="341">
        <v>-0.79</v>
      </c>
      <c r="H517" s="340">
        <v>74504331020</v>
      </c>
    </row>
    <row r="518" spans="1:8">
      <c r="A518" s="335" t="s">
        <v>2335</v>
      </c>
      <c r="B518" s="335" t="s">
        <v>2336</v>
      </c>
      <c r="C518" s="335" t="s">
        <v>514</v>
      </c>
      <c r="D518" s="335" t="s">
        <v>1487</v>
      </c>
      <c r="E518" s="340">
        <v>7800</v>
      </c>
      <c r="F518" s="340">
        <v>-10</v>
      </c>
      <c r="G518" s="341">
        <v>-0.13</v>
      </c>
      <c r="H518" s="340">
        <v>145080000000</v>
      </c>
    </row>
    <row r="519" spans="1:8">
      <c r="A519" s="335" t="s">
        <v>2337</v>
      </c>
      <c r="B519" s="335" t="s">
        <v>2338</v>
      </c>
      <c r="C519" s="335" t="s">
        <v>514</v>
      </c>
      <c r="D519" s="335" t="s">
        <v>1446</v>
      </c>
      <c r="E519" s="340">
        <v>4245</v>
      </c>
      <c r="F519" s="340">
        <v>145</v>
      </c>
      <c r="G519" s="341">
        <v>3.54</v>
      </c>
      <c r="H519" s="340">
        <v>41171321100</v>
      </c>
    </row>
    <row r="520" spans="1:8">
      <c r="A520" s="335" t="s">
        <v>2339</v>
      </c>
      <c r="B520" s="335" t="s">
        <v>2340</v>
      </c>
      <c r="C520" s="335" t="s">
        <v>514</v>
      </c>
      <c r="D520" s="335" t="s">
        <v>1404</v>
      </c>
      <c r="E520" s="340">
        <v>45750</v>
      </c>
      <c r="F520" s="340">
        <v>-850</v>
      </c>
      <c r="G520" s="341">
        <v>-1.82</v>
      </c>
      <c r="H520" s="340">
        <v>828105469500</v>
      </c>
    </row>
    <row r="521" spans="1:8">
      <c r="A521" s="335" t="s">
        <v>2341</v>
      </c>
      <c r="B521" s="335" t="s">
        <v>2342</v>
      </c>
      <c r="C521" s="335" t="s">
        <v>514</v>
      </c>
      <c r="D521" s="335" t="s">
        <v>1473</v>
      </c>
      <c r="E521" s="340">
        <v>2850</v>
      </c>
      <c r="F521" s="340">
        <v>-25</v>
      </c>
      <c r="G521" s="341">
        <v>-0.87</v>
      </c>
      <c r="H521" s="340">
        <v>55692551100</v>
      </c>
    </row>
    <row r="522" spans="1:8">
      <c r="A522" s="335" t="s">
        <v>2343</v>
      </c>
      <c r="B522" s="335" t="s">
        <v>2344</v>
      </c>
      <c r="C522" s="335" t="s">
        <v>514</v>
      </c>
      <c r="D522" s="335" t="s">
        <v>1410</v>
      </c>
      <c r="E522" s="340">
        <v>5410</v>
      </c>
      <c r="F522" s="340">
        <v>220</v>
      </c>
      <c r="G522" s="341">
        <v>4.24</v>
      </c>
      <c r="H522" s="340">
        <v>200105080000</v>
      </c>
    </row>
    <row r="523" spans="1:8">
      <c r="A523" s="335" t="s">
        <v>2345</v>
      </c>
      <c r="B523" s="335" t="s">
        <v>2346</v>
      </c>
      <c r="C523" s="335" t="s">
        <v>514</v>
      </c>
      <c r="D523" s="335" t="s">
        <v>1476</v>
      </c>
      <c r="E523" s="340">
        <v>1605</v>
      </c>
      <c r="F523" s="340">
        <v>10</v>
      </c>
      <c r="G523" s="341">
        <v>0.63</v>
      </c>
      <c r="H523" s="340">
        <v>161936258325</v>
      </c>
    </row>
    <row r="524" spans="1:8">
      <c r="A524" s="335" t="s">
        <v>2347</v>
      </c>
      <c r="B524" s="335" t="s">
        <v>2348</v>
      </c>
      <c r="C524" s="335" t="s">
        <v>514</v>
      </c>
      <c r="D524" s="335" t="s">
        <v>1446</v>
      </c>
      <c r="E524" s="340">
        <v>21450</v>
      </c>
      <c r="F524" s="340">
        <v>100</v>
      </c>
      <c r="G524" s="341">
        <v>0.47</v>
      </c>
      <c r="H524" s="340">
        <v>110467500000</v>
      </c>
    </row>
    <row r="525" spans="1:8">
      <c r="A525" s="335" t="s">
        <v>2349</v>
      </c>
      <c r="B525" s="335" t="s">
        <v>2350</v>
      </c>
      <c r="C525" s="335" t="s">
        <v>514</v>
      </c>
      <c r="D525" s="335" t="s">
        <v>1476</v>
      </c>
      <c r="E525" s="340">
        <v>1620</v>
      </c>
      <c r="F525" s="340">
        <v>-10</v>
      </c>
      <c r="G525" s="341">
        <v>-0.61</v>
      </c>
      <c r="H525" s="340">
        <v>372289700340</v>
      </c>
    </row>
    <row r="526" spans="1:8">
      <c r="A526" s="335" t="s">
        <v>2351</v>
      </c>
      <c r="B526" s="335" t="s">
        <v>2352</v>
      </c>
      <c r="C526" s="335" t="s">
        <v>514</v>
      </c>
      <c r="D526" s="335" t="s">
        <v>1423</v>
      </c>
      <c r="E526" s="340">
        <v>20100</v>
      </c>
      <c r="F526" s="340">
        <v>-200</v>
      </c>
      <c r="G526" s="341">
        <v>-0.99</v>
      </c>
      <c r="H526" s="340">
        <v>109645500000</v>
      </c>
    </row>
    <row r="527" spans="1:8">
      <c r="A527" s="335" t="s">
        <v>2353</v>
      </c>
      <c r="B527" s="335" t="s">
        <v>2354</v>
      </c>
      <c r="C527" s="335" t="s">
        <v>514</v>
      </c>
      <c r="D527" s="335" t="s">
        <v>1580</v>
      </c>
      <c r="E527" s="340">
        <v>29700</v>
      </c>
      <c r="F527" s="340">
        <v>250</v>
      </c>
      <c r="G527" s="341">
        <v>0.85</v>
      </c>
      <c r="H527" s="340">
        <v>196020000000</v>
      </c>
    </row>
    <row r="528" spans="1:8">
      <c r="A528" s="335" t="s">
        <v>2355</v>
      </c>
      <c r="B528" s="335" t="s">
        <v>2356</v>
      </c>
      <c r="C528" s="335" t="s">
        <v>514</v>
      </c>
      <c r="D528" s="335" t="s">
        <v>1418</v>
      </c>
      <c r="E528" s="340">
        <v>22100</v>
      </c>
      <c r="F528" s="340">
        <v>100</v>
      </c>
      <c r="G528" s="341">
        <v>0.45</v>
      </c>
      <c r="H528" s="340">
        <v>211493508200</v>
      </c>
    </row>
    <row r="529" spans="1:8">
      <c r="A529" s="335" t="s">
        <v>1199</v>
      </c>
      <c r="B529" s="335" t="s">
        <v>1200</v>
      </c>
      <c r="C529" s="335" t="s">
        <v>514</v>
      </c>
      <c r="D529" s="335" t="s">
        <v>1401</v>
      </c>
      <c r="E529" s="340">
        <v>14850</v>
      </c>
      <c r="F529" s="340">
        <v>-450</v>
      </c>
      <c r="G529" s="341">
        <v>-2.94</v>
      </c>
      <c r="H529" s="340">
        <v>133639530750</v>
      </c>
    </row>
    <row r="530" spans="1:8">
      <c r="A530" s="335" t="s">
        <v>2357</v>
      </c>
      <c r="B530" s="335" t="s">
        <v>2358</v>
      </c>
      <c r="C530" s="335" t="s">
        <v>514</v>
      </c>
      <c r="D530" s="335" t="s">
        <v>1423</v>
      </c>
      <c r="E530" s="340">
        <v>20200</v>
      </c>
      <c r="F530" s="340">
        <v>-550</v>
      </c>
      <c r="G530" s="341">
        <v>-2.65</v>
      </c>
      <c r="H530" s="340">
        <v>123536130000</v>
      </c>
    </row>
    <row r="531" spans="1:8">
      <c r="A531" s="335" t="s">
        <v>2359</v>
      </c>
      <c r="B531" s="335" t="s">
        <v>2360</v>
      </c>
      <c r="C531" s="335" t="s">
        <v>514</v>
      </c>
      <c r="D531" s="335" t="s">
        <v>1470</v>
      </c>
      <c r="E531" s="340">
        <v>8070</v>
      </c>
      <c r="F531" s="340">
        <v>-120</v>
      </c>
      <c r="G531" s="341">
        <v>-1.47</v>
      </c>
      <c r="H531" s="340">
        <v>230802000000</v>
      </c>
    </row>
    <row r="532" spans="1:8">
      <c r="A532" s="335" t="s">
        <v>2361</v>
      </c>
      <c r="B532" s="335" t="s">
        <v>2362</v>
      </c>
      <c r="C532" s="335" t="s">
        <v>514</v>
      </c>
      <c r="D532" s="335" t="s">
        <v>1432</v>
      </c>
      <c r="E532" s="340">
        <v>5970</v>
      </c>
      <c r="F532" s="340">
        <v>90</v>
      </c>
      <c r="G532" s="341">
        <v>1.53</v>
      </c>
      <c r="H532" s="340">
        <v>92355900000</v>
      </c>
    </row>
    <row r="533" spans="1:8">
      <c r="A533" s="335" t="s">
        <v>2363</v>
      </c>
      <c r="B533" s="335" t="s">
        <v>2364</v>
      </c>
      <c r="C533" s="335" t="s">
        <v>514</v>
      </c>
      <c r="D533" s="335" t="s">
        <v>1487</v>
      </c>
      <c r="E533" s="340">
        <v>3145</v>
      </c>
      <c r="F533" s="340">
        <v>-5</v>
      </c>
      <c r="G533" s="341">
        <v>-0.16</v>
      </c>
      <c r="H533" s="340">
        <v>48773109735</v>
      </c>
    </row>
    <row r="534" spans="1:8">
      <c r="A534" s="335" t="s">
        <v>1342</v>
      </c>
      <c r="B534" s="335" t="s">
        <v>1343</v>
      </c>
      <c r="C534" s="335" t="s">
        <v>514</v>
      </c>
      <c r="D534" s="335" t="s">
        <v>1401</v>
      </c>
      <c r="E534" s="340">
        <v>5380</v>
      </c>
      <c r="F534" s="340">
        <v>50</v>
      </c>
      <c r="G534" s="341">
        <v>0.94</v>
      </c>
      <c r="H534" s="340">
        <v>50602138760</v>
      </c>
    </row>
    <row r="535" spans="1:8">
      <c r="A535" s="335" t="s">
        <v>2365</v>
      </c>
      <c r="B535" s="335" t="s">
        <v>2366</v>
      </c>
      <c r="C535" s="335" t="s">
        <v>514</v>
      </c>
      <c r="D535" s="335" t="s">
        <v>1473</v>
      </c>
      <c r="E535" s="340">
        <v>6300</v>
      </c>
      <c r="F535" s="340">
        <v>190</v>
      </c>
      <c r="G535" s="341">
        <v>3.11</v>
      </c>
      <c r="H535" s="340">
        <v>504000000000</v>
      </c>
    </row>
    <row r="536" spans="1:8">
      <c r="A536" s="335" t="s">
        <v>2367</v>
      </c>
      <c r="B536" s="335" t="s">
        <v>2368</v>
      </c>
      <c r="C536" s="335" t="s">
        <v>514</v>
      </c>
      <c r="D536" s="335" t="s">
        <v>1473</v>
      </c>
      <c r="E536" s="340">
        <v>9550</v>
      </c>
      <c r="F536" s="340">
        <v>140</v>
      </c>
      <c r="G536" s="341">
        <v>1.49</v>
      </c>
      <c r="H536" s="340">
        <v>69715000000</v>
      </c>
    </row>
    <row r="537" spans="1:8">
      <c r="A537" s="335" t="s">
        <v>1246</v>
      </c>
      <c r="B537" s="335" t="s">
        <v>1247</v>
      </c>
      <c r="C537" s="335" t="s">
        <v>514</v>
      </c>
      <c r="D537" s="335" t="s">
        <v>1487</v>
      </c>
      <c r="E537" s="340">
        <v>1830</v>
      </c>
      <c r="F537" s="340">
        <v>-30</v>
      </c>
      <c r="G537" s="341">
        <v>-1.61</v>
      </c>
      <c r="H537" s="340">
        <v>97731852720</v>
      </c>
    </row>
    <row r="538" spans="1:8">
      <c r="A538" s="335" t="s">
        <v>1063</v>
      </c>
      <c r="B538" s="335" t="s">
        <v>1064</v>
      </c>
      <c r="C538" s="335" t="s">
        <v>514</v>
      </c>
      <c r="D538" s="335" t="s">
        <v>1446</v>
      </c>
      <c r="E538" s="340">
        <v>21600</v>
      </c>
      <c r="F538" s="340">
        <v>200</v>
      </c>
      <c r="G538" s="341">
        <v>0.93</v>
      </c>
      <c r="H538" s="340">
        <v>251467200000</v>
      </c>
    </row>
    <row r="539" spans="1:8">
      <c r="A539" s="335" t="s">
        <v>2369</v>
      </c>
      <c r="B539" s="335" t="s">
        <v>2370</v>
      </c>
      <c r="C539" s="335" t="s">
        <v>514</v>
      </c>
      <c r="D539" s="335" t="s">
        <v>1473</v>
      </c>
      <c r="E539" s="340">
        <v>2595</v>
      </c>
      <c r="F539" s="340">
        <v>55</v>
      </c>
      <c r="G539" s="341">
        <v>2.17</v>
      </c>
      <c r="H539" s="340">
        <v>32162406645</v>
      </c>
    </row>
    <row r="540" spans="1:8">
      <c r="A540" s="335" t="s">
        <v>2371</v>
      </c>
      <c r="B540" s="335" t="s">
        <v>2372</v>
      </c>
      <c r="C540" s="335" t="s">
        <v>514</v>
      </c>
      <c r="D540" s="335" t="s">
        <v>1470</v>
      </c>
      <c r="E540" s="340">
        <v>4375</v>
      </c>
      <c r="F540" s="340">
        <v>-25</v>
      </c>
      <c r="G540" s="341">
        <v>-0.56999999999999995</v>
      </c>
      <c r="H540" s="340">
        <v>66701250000</v>
      </c>
    </row>
    <row r="541" spans="1:8">
      <c r="A541" s="335" t="s">
        <v>2373</v>
      </c>
      <c r="B541" s="335" t="s">
        <v>2374</v>
      </c>
      <c r="C541" s="335" t="s">
        <v>514</v>
      </c>
      <c r="D541" s="335" t="s">
        <v>1401</v>
      </c>
      <c r="E541" s="340">
        <v>1360</v>
      </c>
      <c r="F541" s="340">
        <v>0</v>
      </c>
      <c r="G541" s="341">
        <v>0</v>
      </c>
      <c r="H541" s="340">
        <v>54164601680</v>
      </c>
    </row>
    <row r="542" spans="1:8">
      <c r="A542" s="335" t="s">
        <v>2375</v>
      </c>
      <c r="B542" s="335" t="s">
        <v>2376</v>
      </c>
      <c r="C542" s="335" t="s">
        <v>514</v>
      </c>
      <c r="D542" s="335" t="s">
        <v>1476</v>
      </c>
      <c r="E542" s="340">
        <v>6400</v>
      </c>
      <c r="F542" s="340">
        <v>-90</v>
      </c>
      <c r="G542" s="341">
        <v>-1.39</v>
      </c>
      <c r="H542" s="340">
        <v>67392000000</v>
      </c>
    </row>
    <row r="543" spans="1:8">
      <c r="A543" s="335" t="s">
        <v>2377</v>
      </c>
      <c r="B543" s="335" t="s">
        <v>2378</v>
      </c>
      <c r="C543" s="335" t="s">
        <v>514</v>
      </c>
      <c r="D543" s="335" t="s">
        <v>1413</v>
      </c>
      <c r="E543" s="340">
        <v>4875</v>
      </c>
      <c r="F543" s="340">
        <v>40</v>
      </c>
      <c r="G543" s="341">
        <v>0.83</v>
      </c>
      <c r="H543" s="340">
        <v>213525000000</v>
      </c>
    </row>
    <row r="544" spans="1:8">
      <c r="A544" s="335" t="s">
        <v>2379</v>
      </c>
      <c r="B544" s="335" t="s">
        <v>2380</v>
      </c>
      <c r="C544" s="335" t="s">
        <v>514</v>
      </c>
      <c r="D544" s="335" t="s">
        <v>1473</v>
      </c>
      <c r="E544" s="340">
        <v>6330</v>
      </c>
      <c r="F544" s="340">
        <v>-140</v>
      </c>
      <c r="G544" s="341">
        <v>-2.16</v>
      </c>
      <c r="H544" s="340">
        <v>197853296850</v>
      </c>
    </row>
    <row r="545" spans="1:8">
      <c r="A545" s="335" t="s">
        <v>2381</v>
      </c>
      <c r="B545" s="335" t="s">
        <v>2382</v>
      </c>
      <c r="C545" s="335" t="s">
        <v>514</v>
      </c>
      <c r="D545" s="335" t="s">
        <v>1473</v>
      </c>
      <c r="E545" s="340">
        <v>6280</v>
      </c>
      <c r="F545" s="340">
        <v>0</v>
      </c>
      <c r="G545" s="341">
        <v>0</v>
      </c>
      <c r="H545" s="340">
        <v>52438000000</v>
      </c>
    </row>
    <row r="546" spans="1:8">
      <c r="A546" s="335" t="s">
        <v>2383</v>
      </c>
      <c r="B546" s="335" t="s">
        <v>2384</v>
      </c>
      <c r="C546" s="335" t="s">
        <v>514</v>
      </c>
      <c r="D546" s="335" t="s">
        <v>1685</v>
      </c>
      <c r="E546" s="340">
        <v>10550</v>
      </c>
      <c r="F546" s="340">
        <v>-200</v>
      </c>
      <c r="G546" s="341">
        <v>-1.86</v>
      </c>
      <c r="H546" s="340">
        <v>71505167550</v>
      </c>
    </row>
    <row r="547" spans="1:8">
      <c r="A547" s="335" t="s">
        <v>2385</v>
      </c>
      <c r="B547" s="335" t="s">
        <v>2386</v>
      </c>
      <c r="C547" s="335" t="s">
        <v>514</v>
      </c>
      <c r="D547" s="335" t="s">
        <v>1700</v>
      </c>
      <c r="E547" s="340">
        <v>864</v>
      </c>
      <c r="F547" s="340">
        <v>-29</v>
      </c>
      <c r="G547" s="341">
        <v>-3.25</v>
      </c>
      <c r="H547" s="340">
        <v>518681772864</v>
      </c>
    </row>
    <row r="548" spans="1:8">
      <c r="A548" s="335" t="s">
        <v>2387</v>
      </c>
      <c r="B548" s="335" t="s">
        <v>2388</v>
      </c>
      <c r="C548" s="335" t="s">
        <v>514</v>
      </c>
      <c r="D548" s="335" t="s">
        <v>1432</v>
      </c>
      <c r="E548" s="340">
        <v>2575</v>
      </c>
      <c r="F548" s="340">
        <v>0</v>
      </c>
      <c r="G548" s="341">
        <v>0</v>
      </c>
      <c r="H548" s="340">
        <v>46663292525</v>
      </c>
    </row>
    <row r="549" spans="1:8">
      <c r="A549" s="335" t="s">
        <v>1358</v>
      </c>
      <c r="B549" s="335" t="s">
        <v>1359</v>
      </c>
      <c r="C549" s="335" t="s">
        <v>514</v>
      </c>
      <c r="D549" s="335" t="s">
        <v>1487</v>
      </c>
      <c r="E549" s="340">
        <v>5120</v>
      </c>
      <c r="F549" s="340">
        <v>-50</v>
      </c>
      <c r="G549" s="341">
        <v>-0.97</v>
      </c>
      <c r="H549" s="340">
        <v>42990556160</v>
      </c>
    </row>
    <row r="550" spans="1:8">
      <c r="A550" s="335" t="s">
        <v>2389</v>
      </c>
      <c r="B550" s="335" t="s">
        <v>2390</v>
      </c>
      <c r="C550" s="335" t="s">
        <v>514</v>
      </c>
      <c r="D550" s="335" t="s">
        <v>1685</v>
      </c>
      <c r="E550" s="340">
        <v>6440</v>
      </c>
      <c r="F550" s="340">
        <v>0</v>
      </c>
      <c r="G550" s="341">
        <v>0</v>
      </c>
      <c r="H550" s="340">
        <v>92708687960</v>
      </c>
    </row>
    <row r="551" spans="1:8">
      <c r="A551" s="335" t="s">
        <v>2391</v>
      </c>
      <c r="B551" s="335" t="s">
        <v>2392</v>
      </c>
      <c r="C551" s="335" t="s">
        <v>514</v>
      </c>
      <c r="D551" s="335" t="s">
        <v>228</v>
      </c>
      <c r="E551" s="340">
        <v>32200</v>
      </c>
      <c r="F551" s="340">
        <v>-250</v>
      </c>
      <c r="G551" s="341">
        <v>-0.77</v>
      </c>
      <c r="H551" s="340">
        <v>303807000000</v>
      </c>
    </row>
    <row r="552" spans="1:8">
      <c r="A552" s="335" t="s">
        <v>2393</v>
      </c>
      <c r="B552" s="335" t="s">
        <v>2394</v>
      </c>
      <c r="C552" s="335" t="s">
        <v>514</v>
      </c>
      <c r="D552" s="335" t="s">
        <v>1423</v>
      </c>
      <c r="E552" s="340">
        <v>4000</v>
      </c>
      <c r="F552" s="340">
        <v>115</v>
      </c>
      <c r="G552" s="341">
        <v>2.96</v>
      </c>
      <c r="H552" s="340">
        <v>82972780000</v>
      </c>
    </row>
    <row r="553" spans="1:8">
      <c r="A553" s="335" t="s">
        <v>2395</v>
      </c>
      <c r="B553" s="335" t="s">
        <v>2396</v>
      </c>
      <c r="C553" s="335" t="s">
        <v>514</v>
      </c>
      <c r="D553" s="335" t="s">
        <v>1446</v>
      </c>
      <c r="E553" s="340">
        <v>22200</v>
      </c>
      <c r="F553" s="340">
        <v>-1150</v>
      </c>
      <c r="G553" s="341">
        <v>-4.93</v>
      </c>
      <c r="H553" s="340">
        <v>181388296800</v>
      </c>
    </row>
    <row r="554" spans="1:8">
      <c r="A554" s="335" t="s">
        <v>2397</v>
      </c>
      <c r="B554" s="335" t="s">
        <v>2398</v>
      </c>
      <c r="C554" s="335" t="s">
        <v>514</v>
      </c>
      <c r="D554" s="335" t="s">
        <v>1423</v>
      </c>
      <c r="E554" s="340">
        <v>2720</v>
      </c>
      <c r="F554" s="340">
        <v>-110</v>
      </c>
      <c r="G554" s="341">
        <v>-3.89</v>
      </c>
      <c r="H554" s="340">
        <v>162885995040</v>
      </c>
    </row>
    <row r="555" spans="1:8">
      <c r="A555" s="335" t="s">
        <v>2399</v>
      </c>
      <c r="B555" s="335" t="s">
        <v>2400</v>
      </c>
      <c r="C555" s="335" t="s">
        <v>514</v>
      </c>
      <c r="D555" s="335" t="s">
        <v>1413</v>
      </c>
      <c r="E555" s="340">
        <v>20000</v>
      </c>
      <c r="F555" s="340">
        <v>150</v>
      </c>
      <c r="G555" s="341">
        <v>0.76</v>
      </c>
      <c r="H555" s="340">
        <v>162112960000</v>
      </c>
    </row>
    <row r="556" spans="1:8">
      <c r="A556" s="335" t="s">
        <v>2401</v>
      </c>
      <c r="B556" s="335" t="s">
        <v>2402</v>
      </c>
      <c r="C556" s="335" t="s">
        <v>514</v>
      </c>
      <c r="D556" s="335" t="s">
        <v>1413</v>
      </c>
      <c r="E556" s="340">
        <v>6130</v>
      </c>
      <c r="F556" s="340">
        <v>-470</v>
      </c>
      <c r="G556" s="341">
        <v>-7.12</v>
      </c>
      <c r="H556" s="340">
        <v>242091513780</v>
      </c>
    </row>
    <row r="557" spans="1:8">
      <c r="A557" s="335" t="s">
        <v>2403</v>
      </c>
      <c r="B557" s="335" t="s">
        <v>2404</v>
      </c>
      <c r="C557" s="335" t="s">
        <v>514</v>
      </c>
      <c r="D557" s="335" t="s">
        <v>1432</v>
      </c>
      <c r="E557" s="340">
        <v>42100</v>
      </c>
      <c r="F557" s="340">
        <v>1850</v>
      </c>
      <c r="G557" s="341">
        <v>4.5999999999999996</v>
      </c>
      <c r="H557" s="340">
        <v>408314933200</v>
      </c>
    </row>
    <row r="558" spans="1:8">
      <c r="A558" s="335" t="s">
        <v>2405</v>
      </c>
      <c r="B558" s="335" t="s">
        <v>2406</v>
      </c>
      <c r="C558" s="335" t="s">
        <v>514</v>
      </c>
      <c r="D558" s="335" t="s">
        <v>1432</v>
      </c>
      <c r="E558" s="340">
        <v>130500</v>
      </c>
      <c r="F558" s="340">
        <v>3000</v>
      </c>
      <c r="G558" s="341">
        <v>2.35</v>
      </c>
      <c r="H558" s="340">
        <v>2136312927000</v>
      </c>
    </row>
    <row r="559" spans="1:8">
      <c r="A559" s="335" t="s">
        <v>2407</v>
      </c>
      <c r="B559" s="335" t="s">
        <v>2408</v>
      </c>
      <c r="C559" s="335" t="s">
        <v>514</v>
      </c>
      <c r="D559" s="335" t="s">
        <v>228</v>
      </c>
      <c r="E559" s="340">
        <v>3420</v>
      </c>
      <c r="F559" s="340">
        <v>90</v>
      </c>
      <c r="G559" s="341">
        <v>2.7</v>
      </c>
      <c r="H559" s="340">
        <v>75431331900</v>
      </c>
    </row>
    <row r="560" spans="1:8">
      <c r="A560" s="335" t="s">
        <v>2409</v>
      </c>
      <c r="B560" s="335" t="s">
        <v>2410</v>
      </c>
      <c r="C560" s="335" t="s">
        <v>514</v>
      </c>
      <c r="D560" s="335" t="s">
        <v>1685</v>
      </c>
      <c r="E560" s="340">
        <v>2615</v>
      </c>
      <c r="F560" s="340">
        <v>100</v>
      </c>
      <c r="G560" s="341">
        <v>3.98</v>
      </c>
      <c r="H560" s="340">
        <v>56694674860</v>
      </c>
    </row>
    <row r="561" spans="1:8">
      <c r="A561" s="335" t="s">
        <v>2411</v>
      </c>
      <c r="B561" s="335" t="s">
        <v>2412</v>
      </c>
      <c r="C561" s="335" t="s">
        <v>514</v>
      </c>
      <c r="D561" s="335" t="s">
        <v>1413</v>
      </c>
      <c r="E561" s="340">
        <v>150700</v>
      </c>
      <c r="F561" s="340">
        <v>700</v>
      </c>
      <c r="G561" s="341">
        <v>0.47</v>
      </c>
      <c r="H561" s="340">
        <v>5396771047800</v>
      </c>
    </row>
    <row r="562" spans="1:8">
      <c r="A562" s="335" t="s">
        <v>2413</v>
      </c>
      <c r="B562" s="335" t="s">
        <v>2414</v>
      </c>
      <c r="C562" s="335" t="s">
        <v>514</v>
      </c>
      <c r="D562" s="335" t="s">
        <v>1410</v>
      </c>
      <c r="E562" s="340">
        <v>135800</v>
      </c>
      <c r="F562" s="340">
        <v>-200</v>
      </c>
      <c r="G562" s="341">
        <v>-0.15</v>
      </c>
      <c r="H562" s="340">
        <v>20637681083600</v>
      </c>
    </row>
    <row r="563" spans="1:8">
      <c r="A563" s="335" t="s">
        <v>2415</v>
      </c>
      <c r="B563" s="335" t="s">
        <v>2416</v>
      </c>
      <c r="C563" s="335" t="s">
        <v>514</v>
      </c>
      <c r="D563" s="335" t="s">
        <v>1446</v>
      </c>
      <c r="E563" s="340">
        <v>20600</v>
      </c>
      <c r="F563" s="340">
        <v>300</v>
      </c>
      <c r="G563" s="341">
        <v>1.48</v>
      </c>
      <c r="H563" s="340">
        <v>170090965800</v>
      </c>
    </row>
    <row r="564" spans="1:8">
      <c r="A564" s="335" t="s">
        <v>2417</v>
      </c>
      <c r="B564" s="335" t="s">
        <v>2418</v>
      </c>
      <c r="C564" s="335" t="s">
        <v>514</v>
      </c>
      <c r="D564" s="335" t="s">
        <v>1418</v>
      </c>
      <c r="E564" s="340">
        <v>268</v>
      </c>
      <c r="F564" s="340">
        <v>-12</v>
      </c>
      <c r="G564" s="341">
        <v>-4.29</v>
      </c>
      <c r="H564" s="340">
        <v>26480272248</v>
      </c>
    </row>
    <row r="565" spans="1:8">
      <c r="A565" s="335" t="s">
        <v>2419</v>
      </c>
      <c r="B565" s="335" t="s">
        <v>2420</v>
      </c>
      <c r="C565" s="335" t="s">
        <v>514</v>
      </c>
      <c r="D565" s="335" t="s">
        <v>1432</v>
      </c>
      <c r="E565" s="340">
        <v>13000</v>
      </c>
      <c r="F565" s="340">
        <v>500</v>
      </c>
      <c r="G565" s="341">
        <v>4</v>
      </c>
      <c r="H565" s="340">
        <v>246526189000</v>
      </c>
    </row>
    <row r="566" spans="1:8">
      <c r="A566" s="335" t="s">
        <v>2421</v>
      </c>
      <c r="B566" s="335" t="s">
        <v>2422</v>
      </c>
      <c r="C566" s="335" t="s">
        <v>514</v>
      </c>
      <c r="D566" s="335" t="s">
        <v>1410</v>
      </c>
      <c r="E566" s="340">
        <v>1825</v>
      </c>
      <c r="F566" s="340">
        <v>30</v>
      </c>
      <c r="G566" s="341">
        <v>1.67</v>
      </c>
      <c r="H566" s="340">
        <v>65290836825</v>
      </c>
    </row>
    <row r="567" spans="1:8">
      <c r="A567" s="335" t="s">
        <v>2423</v>
      </c>
      <c r="B567" s="335" t="s">
        <v>2424</v>
      </c>
      <c r="C567" s="335" t="s">
        <v>514</v>
      </c>
      <c r="D567" s="335" t="s">
        <v>1410</v>
      </c>
      <c r="E567" s="340">
        <v>25950</v>
      </c>
      <c r="F567" s="340">
        <v>800</v>
      </c>
      <c r="G567" s="341">
        <v>3.18</v>
      </c>
      <c r="H567" s="340">
        <v>3707139150</v>
      </c>
    </row>
    <row r="568" spans="1:8">
      <c r="A568" s="335" t="s">
        <v>2425</v>
      </c>
      <c r="B568" s="335" t="s">
        <v>2426</v>
      </c>
      <c r="C568" s="335" t="s">
        <v>514</v>
      </c>
      <c r="D568" s="335" t="s">
        <v>1508</v>
      </c>
      <c r="E568" s="340">
        <v>3325</v>
      </c>
      <c r="F568" s="340">
        <v>0</v>
      </c>
      <c r="G568" s="341">
        <v>0</v>
      </c>
      <c r="H568" s="340">
        <v>83096019300</v>
      </c>
    </row>
    <row r="569" spans="1:8">
      <c r="A569" s="335" t="s">
        <v>2427</v>
      </c>
      <c r="B569" s="335" t="s">
        <v>2428</v>
      </c>
      <c r="C569" s="335" t="s">
        <v>514</v>
      </c>
      <c r="D569" s="335" t="s">
        <v>1410</v>
      </c>
      <c r="E569" s="340">
        <v>2710</v>
      </c>
      <c r="F569" s="340">
        <v>25</v>
      </c>
      <c r="G569" s="341">
        <v>0.93</v>
      </c>
      <c r="H569" s="340">
        <v>72888596310</v>
      </c>
    </row>
    <row r="570" spans="1:8">
      <c r="A570" s="335" t="s">
        <v>2429</v>
      </c>
      <c r="B570" s="335" t="s">
        <v>2430</v>
      </c>
      <c r="C570" s="335" t="s">
        <v>514</v>
      </c>
      <c r="D570" s="335" t="s">
        <v>1685</v>
      </c>
      <c r="E570" s="340">
        <v>392</v>
      </c>
      <c r="F570" s="340">
        <v>0</v>
      </c>
      <c r="G570" s="341">
        <v>0</v>
      </c>
      <c r="H570" s="340">
        <v>22641609536</v>
      </c>
    </row>
    <row r="571" spans="1:8">
      <c r="A571" s="335" t="s">
        <v>2431</v>
      </c>
      <c r="B571" s="335" t="s">
        <v>2432</v>
      </c>
      <c r="C571" s="335" t="s">
        <v>514</v>
      </c>
      <c r="D571" s="335" t="s">
        <v>1487</v>
      </c>
      <c r="E571" s="340">
        <v>4120</v>
      </c>
      <c r="F571" s="340">
        <v>-25</v>
      </c>
      <c r="G571" s="341">
        <v>-0.6</v>
      </c>
      <c r="H571" s="340">
        <v>53478201520</v>
      </c>
    </row>
    <row r="572" spans="1:8">
      <c r="A572" s="335" t="s">
        <v>2433</v>
      </c>
      <c r="B572" s="335" t="s">
        <v>2434</v>
      </c>
      <c r="C572" s="335" t="s">
        <v>514</v>
      </c>
      <c r="D572" s="335" t="s">
        <v>1432</v>
      </c>
      <c r="E572" s="340">
        <v>9830</v>
      </c>
      <c r="F572" s="340">
        <v>120</v>
      </c>
      <c r="G572" s="341">
        <v>1.24</v>
      </c>
      <c r="H572" s="340">
        <v>268811150510</v>
      </c>
    </row>
    <row r="573" spans="1:8">
      <c r="A573" s="335" t="s">
        <v>2435</v>
      </c>
      <c r="B573" s="335" t="s">
        <v>2436</v>
      </c>
      <c r="C573" s="335" t="s">
        <v>514</v>
      </c>
      <c r="D573" s="335" t="s">
        <v>1423</v>
      </c>
      <c r="E573" s="340">
        <v>293500</v>
      </c>
      <c r="F573" s="340">
        <v>3800</v>
      </c>
      <c r="G573" s="341">
        <v>1.31</v>
      </c>
      <c r="H573" s="340">
        <v>2283009121000</v>
      </c>
    </row>
    <row r="574" spans="1:8">
      <c r="A574" s="335" t="s">
        <v>2437</v>
      </c>
      <c r="B574" s="335" t="s">
        <v>2438</v>
      </c>
      <c r="C574" s="335" t="s">
        <v>514</v>
      </c>
      <c r="D574" s="335" t="s">
        <v>1423</v>
      </c>
      <c r="E574" s="340">
        <v>42200</v>
      </c>
      <c r="F574" s="340">
        <v>-200</v>
      </c>
      <c r="G574" s="341">
        <v>-0.47</v>
      </c>
      <c r="H574" s="340">
        <v>884683163200</v>
      </c>
    </row>
    <row r="575" spans="1:8">
      <c r="A575" s="335" t="s">
        <v>2439</v>
      </c>
      <c r="B575" s="335" t="s">
        <v>2440</v>
      </c>
      <c r="C575" s="335" t="s">
        <v>514</v>
      </c>
      <c r="D575" s="335" t="s">
        <v>228</v>
      </c>
      <c r="E575" s="340">
        <v>31300</v>
      </c>
      <c r="F575" s="340">
        <v>-100</v>
      </c>
      <c r="G575" s="341">
        <v>-0.32</v>
      </c>
      <c r="H575" s="340">
        <v>159032639500</v>
      </c>
    </row>
    <row r="576" spans="1:8">
      <c r="A576" s="335" t="s">
        <v>2441</v>
      </c>
      <c r="B576" s="335" t="s">
        <v>2442</v>
      </c>
      <c r="C576" s="335" t="s">
        <v>514</v>
      </c>
      <c r="D576" s="335" t="s">
        <v>1467</v>
      </c>
      <c r="E576" s="340">
        <v>5000</v>
      </c>
      <c r="F576" s="340">
        <v>125</v>
      </c>
      <c r="G576" s="341">
        <v>2.56</v>
      </c>
      <c r="H576" s="340">
        <v>313000000000</v>
      </c>
    </row>
    <row r="577" spans="1:8">
      <c r="A577" s="335" t="s">
        <v>2443</v>
      </c>
      <c r="B577" s="335" t="s">
        <v>2444</v>
      </c>
      <c r="C577" s="335" t="s">
        <v>514</v>
      </c>
      <c r="D577" s="335" t="s">
        <v>1508</v>
      </c>
      <c r="E577" s="340">
        <v>32200</v>
      </c>
      <c r="F577" s="340">
        <v>1000</v>
      </c>
      <c r="G577" s="341">
        <v>3.21</v>
      </c>
      <c r="H577" s="340">
        <v>217382200000</v>
      </c>
    </row>
    <row r="578" spans="1:8">
      <c r="A578" s="335" t="s">
        <v>2445</v>
      </c>
      <c r="B578" s="335" t="s">
        <v>2446</v>
      </c>
      <c r="C578" s="335" t="s">
        <v>514</v>
      </c>
      <c r="D578" s="335" t="s">
        <v>1397</v>
      </c>
      <c r="E578" s="340">
        <v>2250</v>
      </c>
      <c r="F578" s="340">
        <v>60</v>
      </c>
      <c r="G578" s="341">
        <v>2.74</v>
      </c>
      <c r="H578" s="340">
        <v>45444894750</v>
      </c>
    </row>
    <row r="579" spans="1:8">
      <c r="A579" s="335" t="s">
        <v>2447</v>
      </c>
      <c r="B579" s="335" t="s">
        <v>2448</v>
      </c>
      <c r="C579" s="335" t="s">
        <v>514</v>
      </c>
      <c r="D579" s="335" t="s">
        <v>1685</v>
      </c>
      <c r="E579" s="340">
        <v>16200</v>
      </c>
      <c r="F579" s="340">
        <v>1550</v>
      </c>
      <c r="G579" s="341">
        <v>10.58</v>
      </c>
      <c r="H579" s="340">
        <v>247778449200</v>
      </c>
    </row>
    <row r="580" spans="1:8">
      <c r="A580" s="335" t="s">
        <v>2449</v>
      </c>
      <c r="B580" s="335" t="s">
        <v>2450</v>
      </c>
      <c r="C580" s="335" t="s">
        <v>514</v>
      </c>
      <c r="D580" s="335" t="s">
        <v>1410</v>
      </c>
      <c r="E580" s="340">
        <v>1620</v>
      </c>
      <c r="F580" s="340">
        <v>0</v>
      </c>
      <c r="G580" s="341">
        <v>0</v>
      </c>
      <c r="H580" s="340">
        <v>21187053360</v>
      </c>
    </row>
    <row r="581" spans="1:8">
      <c r="A581" s="335" t="s">
        <v>2451</v>
      </c>
      <c r="B581" s="335" t="s">
        <v>2452</v>
      </c>
      <c r="C581" s="335" t="s">
        <v>514</v>
      </c>
      <c r="D581" s="335" t="s">
        <v>1446</v>
      </c>
      <c r="E581" s="340">
        <v>26400</v>
      </c>
      <c r="F581" s="340">
        <v>-50</v>
      </c>
      <c r="G581" s="341">
        <v>-0.19</v>
      </c>
      <c r="H581" s="340">
        <v>189902407200</v>
      </c>
    </row>
    <row r="582" spans="1:8">
      <c r="A582" s="335" t="s">
        <v>2453</v>
      </c>
      <c r="B582" s="335" t="s">
        <v>2454</v>
      </c>
      <c r="C582" s="335" t="s">
        <v>514</v>
      </c>
      <c r="D582" s="335" t="s">
        <v>1446</v>
      </c>
      <c r="E582" s="340">
        <v>17200</v>
      </c>
      <c r="F582" s="340">
        <v>300</v>
      </c>
      <c r="G582" s="341">
        <v>1.78</v>
      </c>
      <c r="H582" s="340">
        <v>52150744000</v>
      </c>
    </row>
    <row r="583" spans="1:8">
      <c r="A583" s="335" t="s">
        <v>2455</v>
      </c>
      <c r="B583" s="335" t="s">
        <v>2456</v>
      </c>
      <c r="C583" s="335" t="s">
        <v>514</v>
      </c>
      <c r="D583" s="335" t="s">
        <v>1822</v>
      </c>
      <c r="E583" s="340">
        <v>9100</v>
      </c>
      <c r="F583" s="340">
        <v>70</v>
      </c>
      <c r="G583" s="341">
        <v>0.78</v>
      </c>
      <c r="H583" s="340">
        <v>95293744000</v>
      </c>
    </row>
    <row r="584" spans="1:8">
      <c r="A584" s="335" t="s">
        <v>2457</v>
      </c>
      <c r="B584" s="335" t="s">
        <v>2458</v>
      </c>
      <c r="C584" s="335" t="s">
        <v>514</v>
      </c>
      <c r="D584" s="335" t="s">
        <v>1487</v>
      </c>
      <c r="E584" s="340">
        <v>60900</v>
      </c>
      <c r="F584" s="340">
        <v>300</v>
      </c>
      <c r="G584" s="341">
        <v>0.5</v>
      </c>
      <c r="H584" s="340">
        <v>378576506700</v>
      </c>
    </row>
    <row r="585" spans="1:8">
      <c r="A585" s="335" t="s">
        <v>1336</v>
      </c>
      <c r="B585" s="335" t="s">
        <v>1337</v>
      </c>
      <c r="C585" s="335" t="s">
        <v>514</v>
      </c>
      <c r="D585" s="335" t="s">
        <v>1397</v>
      </c>
      <c r="E585" s="340">
        <v>1755</v>
      </c>
      <c r="F585" s="340">
        <v>25</v>
      </c>
      <c r="G585" s="341">
        <v>1.45</v>
      </c>
      <c r="H585" s="340">
        <v>53939238795</v>
      </c>
    </row>
    <row r="586" spans="1:8">
      <c r="A586" s="335" t="s">
        <v>2459</v>
      </c>
      <c r="B586" s="335" t="s">
        <v>2460</v>
      </c>
      <c r="C586" s="335" t="s">
        <v>514</v>
      </c>
      <c r="D586" s="335" t="s">
        <v>1404</v>
      </c>
      <c r="E586" s="340">
        <v>829</v>
      </c>
      <c r="F586" s="340">
        <v>0</v>
      </c>
      <c r="G586" s="341">
        <v>0</v>
      </c>
      <c r="H586" s="340">
        <v>14190075900</v>
      </c>
    </row>
    <row r="587" spans="1:8">
      <c r="A587" s="335" t="s">
        <v>2461</v>
      </c>
      <c r="B587" s="335" t="s">
        <v>2462</v>
      </c>
      <c r="C587" s="335" t="s">
        <v>514</v>
      </c>
      <c r="D587" s="335" t="s">
        <v>1410</v>
      </c>
      <c r="E587" s="340">
        <v>1655</v>
      </c>
      <c r="F587" s="340">
        <v>0</v>
      </c>
      <c r="G587" s="341">
        <v>0</v>
      </c>
      <c r="H587" s="340">
        <v>68320394275</v>
      </c>
    </row>
    <row r="588" spans="1:8">
      <c r="A588" s="335" t="s">
        <v>2463</v>
      </c>
      <c r="B588" s="335" t="s">
        <v>2464</v>
      </c>
      <c r="C588" s="335" t="s">
        <v>514</v>
      </c>
      <c r="D588" s="335" t="s">
        <v>1401</v>
      </c>
      <c r="E588" s="340">
        <v>263</v>
      </c>
      <c r="F588" s="340">
        <v>0</v>
      </c>
      <c r="G588" s="341">
        <v>0</v>
      </c>
      <c r="H588" s="340">
        <v>68488344954</v>
      </c>
    </row>
    <row r="589" spans="1:8">
      <c r="A589" s="335" t="s">
        <v>2465</v>
      </c>
      <c r="B589" s="335" t="s">
        <v>2466</v>
      </c>
      <c r="C589" s="335" t="s">
        <v>514</v>
      </c>
      <c r="D589" s="335" t="s">
        <v>1397</v>
      </c>
      <c r="E589" s="340">
        <v>505</v>
      </c>
      <c r="F589" s="340">
        <v>0</v>
      </c>
      <c r="G589" s="341">
        <v>0</v>
      </c>
      <c r="H589" s="340">
        <v>6096179210</v>
      </c>
    </row>
    <row r="590" spans="1:8">
      <c r="A590" s="335" t="s">
        <v>2467</v>
      </c>
      <c r="B590" s="335" t="s">
        <v>2468</v>
      </c>
      <c r="C590" s="335" t="s">
        <v>514</v>
      </c>
      <c r="D590" s="335" t="s">
        <v>1423</v>
      </c>
      <c r="E590" s="340">
        <v>6270</v>
      </c>
      <c r="F590" s="340">
        <v>400</v>
      </c>
      <c r="G590" s="341">
        <v>6.81</v>
      </c>
      <c r="H590" s="340">
        <v>48220105890</v>
      </c>
    </row>
    <row r="591" spans="1:8">
      <c r="A591" s="335" t="s">
        <v>2469</v>
      </c>
      <c r="B591" s="335" t="s">
        <v>2470</v>
      </c>
      <c r="C591" s="335" t="s">
        <v>514</v>
      </c>
      <c r="D591" s="335" t="s">
        <v>1467</v>
      </c>
      <c r="E591" s="340">
        <v>99200</v>
      </c>
      <c r="F591" s="340">
        <v>-700</v>
      </c>
      <c r="G591" s="341">
        <v>-0.7</v>
      </c>
      <c r="H591" s="340">
        <v>2976431024000</v>
      </c>
    </row>
    <row r="592" spans="1:8">
      <c r="A592" s="335" t="s">
        <v>2471</v>
      </c>
      <c r="B592" s="335" t="s">
        <v>2472</v>
      </c>
      <c r="C592" s="335" t="s">
        <v>514</v>
      </c>
      <c r="D592" s="335" t="s">
        <v>1467</v>
      </c>
      <c r="E592" s="340">
        <v>2945</v>
      </c>
      <c r="F592" s="340">
        <v>-55</v>
      </c>
      <c r="G592" s="341">
        <v>-1.83</v>
      </c>
      <c r="H592" s="340">
        <v>86741602975</v>
      </c>
    </row>
    <row r="593" spans="1:8">
      <c r="A593" s="335" t="s">
        <v>1173</v>
      </c>
      <c r="B593" s="335" t="s">
        <v>1174</v>
      </c>
      <c r="C593" s="335" t="s">
        <v>514</v>
      </c>
      <c r="D593" s="335" t="s">
        <v>1397</v>
      </c>
      <c r="E593" s="340">
        <v>9720</v>
      </c>
      <c r="F593" s="340">
        <v>-190</v>
      </c>
      <c r="G593" s="341">
        <v>-1.92</v>
      </c>
      <c r="H593" s="340">
        <v>142451168400</v>
      </c>
    </row>
    <row r="594" spans="1:8">
      <c r="A594" s="335" t="s">
        <v>2473</v>
      </c>
      <c r="B594" s="335" t="s">
        <v>2474</v>
      </c>
      <c r="C594" s="335" t="s">
        <v>514</v>
      </c>
      <c r="D594" s="335" t="s">
        <v>1508</v>
      </c>
      <c r="E594" s="340">
        <v>7360</v>
      </c>
      <c r="F594" s="340">
        <v>0</v>
      </c>
      <c r="G594" s="341">
        <v>0</v>
      </c>
      <c r="H594" s="340">
        <v>67793710720</v>
      </c>
    </row>
    <row r="595" spans="1:8">
      <c r="A595" s="335" t="s">
        <v>2475</v>
      </c>
      <c r="B595" s="335" t="s">
        <v>2476</v>
      </c>
      <c r="C595" s="335" t="s">
        <v>514</v>
      </c>
      <c r="D595" s="335" t="s">
        <v>1470</v>
      </c>
      <c r="E595" s="340">
        <v>20150</v>
      </c>
      <c r="F595" s="340">
        <v>1200</v>
      </c>
      <c r="G595" s="341">
        <v>6.33</v>
      </c>
      <c r="H595" s="340">
        <v>123562056800</v>
      </c>
    </row>
    <row r="596" spans="1:8">
      <c r="A596" s="335" t="s">
        <v>2477</v>
      </c>
      <c r="B596" s="335" t="s">
        <v>2478</v>
      </c>
      <c r="C596" s="335" t="s">
        <v>514</v>
      </c>
      <c r="D596" s="335" t="s">
        <v>1432</v>
      </c>
      <c r="E596" s="340">
        <v>5930</v>
      </c>
      <c r="F596" s="340">
        <v>30</v>
      </c>
      <c r="G596" s="341">
        <v>0.51</v>
      </c>
      <c r="H596" s="340">
        <v>118884462100</v>
      </c>
    </row>
    <row r="597" spans="1:8">
      <c r="A597" s="335" t="s">
        <v>1219</v>
      </c>
      <c r="B597" s="335" t="s">
        <v>1220</v>
      </c>
      <c r="C597" s="335" t="s">
        <v>514</v>
      </c>
      <c r="D597" s="335" t="s">
        <v>1401</v>
      </c>
      <c r="E597" s="340">
        <v>1315</v>
      </c>
      <c r="F597" s="340">
        <v>55</v>
      </c>
      <c r="G597" s="341">
        <v>4.37</v>
      </c>
      <c r="H597" s="340">
        <v>112732739485</v>
      </c>
    </row>
    <row r="598" spans="1:8">
      <c r="A598" s="335" t="s">
        <v>2479</v>
      </c>
      <c r="B598" s="335" t="s">
        <v>2480</v>
      </c>
      <c r="C598" s="335" t="s">
        <v>514</v>
      </c>
      <c r="D598" s="335" t="s">
        <v>1685</v>
      </c>
      <c r="E598" s="340">
        <v>3015</v>
      </c>
      <c r="F598" s="340">
        <v>125</v>
      </c>
      <c r="G598" s="341">
        <v>4.33</v>
      </c>
      <c r="H598" s="340">
        <v>221308462125</v>
      </c>
    </row>
    <row r="599" spans="1:8">
      <c r="A599" s="335" t="s">
        <v>1049</v>
      </c>
      <c r="B599" s="335" t="s">
        <v>1050</v>
      </c>
      <c r="C599" s="335" t="s">
        <v>514</v>
      </c>
      <c r="D599" s="335" t="s">
        <v>1487</v>
      </c>
      <c r="E599" s="340">
        <v>3735</v>
      </c>
      <c r="F599" s="340">
        <v>55</v>
      </c>
      <c r="G599" s="341">
        <v>1.49</v>
      </c>
      <c r="H599" s="340">
        <v>273562448130</v>
      </c>
    </row>
    <row r="600" spans="1:8">
      <c r="A600" s="335" t="s">
        <v>2481</v>
      </c>
      <c r="B600" s="335" t="s">
        <v>2482</v>
      </c>
      <c r="C600" s="335" t="s">
        <v>514</v>
      </c>
      <c r="D600" s="335" t="s">
        <v>1685</v>
      </c>
      <c r="E600" s="340">
        <v>1885</v>
      </c>
      <c r="F600" s="340">
        <v>0</v>
      </c>
      <c r="G600" s="341">
        <v>0</v>
      </c>
      <c r="H600" s="340">
        <v>140162351225</v>
      </c>
    </row>
    <row r="601" spans="1:8">
      <c r="A601" s="335" t="s">
        <v>2483</v>
      </c>
      <c r="B601" s="335" t="s">
        <v>2484</v>
      </c>
      <c r="C601" s="335" t="s">
        <v>514</v>
      </c>
      <c r="D601" s="335" t="s">
        <v>228</v>
      </c>
      <c r="E601" s="340">
        <v>1470</v>
      </c>
      <c r="F601" s="340">
        <v>40</v>
      </c>
      <c r="G601" s="341">
        <v>2.8</v>
      </c>
      <c r="H601" s="340">
        <v>58800000000</v>
      </c>
    </row>
    <row r="602" spans="1:8">
      <c r="A602" s="335" t="s">
        <v>2485</v>
      </c>
      <c r="B602" s="335" t="s">
        <v>2486</v>
      </c>
      <c r="C602" s="335" t="s">
        <v>514</v>
      </c>
      <c r="D602" s="335" t="s">
        <v>1822</v>
      </c>
      <c r="E602" s="340">
        <v>1005</v>
      </c>
      <c r="F602" s="340">
        <v>8</v>
      </c>
      <c r="G602" s="341">
        <v>0.8</v>
      </c>
      <c r="H602" s="340">
        <v>70748808120</v>
      </c>
    </row>
    <row r="603" spans="1:8">
      <c r="A603" s="335" t="s">
        <v>1183</v>
      </c>
      <c r="B603" s="335" t="s">
        <v>1184</v>
      </c>
      <c r="C603" s="335" t="s">
        <v>514</v>
      </c>
      <c r="D603" s="335" t="s">
        <v>1397</v>
      </c>
      <c r="E603" s="340">
        <v>17200</v>
      </c>
      <c r="F603" s="340">
        <v>-100</v>
      </c>
      <c r="G603" s="341">
        <v>-0.57999999999999996</v>
      </c>
      <c r="H603" s="340">
        <v>138654016000</v>
      </c>
    </row>
    <row r="604" spans="1:8">
      <c r="A604" s="335" t="s">
        <v>2487</v>
      </c>
      <c r="B604" s="335" t="s">
        <v>2488</v>
      </c>
      <c r="C604" s="335" t="s">
        <v>514</v>
      </c>
      <c r="D604" s="335" t="s">
        <v>1410</v>
      </c>
      <c r="E604" s="340">
        <v>2620</v>
      </c>
      <c r="F604" s="340">
        <v>-20</v>
      </c>
      <c r="G604" s="341">
        <v>-0.76</v>
      </c>
      <c r="H604" s="340">
        <v>63607154800</v>
      </c>
    </row>
    <row r="605" spans="1:8">
      <c r="A605" s="335" t="s">
        <v>2489</v>
      </c>
      <c r="B605" s="335" t="s">
        <v>2490</v>
      </c>
      <c r="C605" s="335" t="s">
        <v>514</v>
      </c>
      <c r="D605" s="335" t="s">
        <v>1410</v>
      </c>
      <c r="E605" s="340">
        <v>16850</v>
      </c>
      <c r="F605" s="340">
        <v>-700</v>
      </c>
      <c r="G605" s="341">
        <v>-3.99</v>
      </c>
      <c r="H605" s="340">
        <v>67400000000</v>
      </c>
    </row>
    <row r="606" spans="1:8">
      <c r="A606" s="335" t="s">
        <v>2491</v>
      </c>
      <c r="B606" s="335" t="s">
        <v>2492</v>
      </c>
      <c r="C606" s="335" t="s">
        <v>514</v>
      </c>
      <c r="D606" s="335" t="s">
        <v>1432</v>
      </c>
      <c r="E606" s="340">
        <v>12100</v>
      </c>
      <c r="F606" s="340">
        <v>0</v>
      </c>
      <c r="G606" s="341">
        <v>0</v>
      </c>
      <c r="H606" s="340">
        <v>866567212500</v>
      </c>
    </row>
    <row r="607" spans="1:8">
      <c r="A607" s="335" t="s">
        <v>2493</v>
      </c>
      <c r="B607" s="335" t="s">
        <v>2494</v>
      </c>
      <c r="C607" s="335" t="s">
        <v>514</v>
      </c>
      <c r="D607" s="335" t="s">
        <v>1446</v>
      </c>
      <c r="E607" s="340">
        <v>9980</v>
      </c>
      <c r="F607" s="340">
        <v>1390</v>
      </c>
      <c r="G607" s="341">
        <v>16.18</v>
      </c>
      <c r="H607" s="340">
        <v>274289801040</v>
      </c>
    </row>
    <row r="608" spans="1:8">
      <c r="A608" s="335" t="s">
        <v>2495</v>
      </c>
      <c r="B608" s="335" t="s">
        <v>2496</v>
      </c>
      <c r="C608" s="335" t="s">
        <v>514</v>
      </c>
      <c r="D608" s="335" t="s">
        <v>1413</v>
      </c>
      <c r="E608" s="340">
        <v>7790</v>
      </c>
      <c r="F608" s="340">
        <v>-10</v>
      </c>
      <c r="G608" s="341">
        <v>-0.13</v>
      </c>
      <c r="H608" s="340">
        <v>118178195000</v>
      </c>
    </row>
    <row r="609" spans="1:8">
      <c r="A609" s="335" t="s">
        <v>2497</v>
      </c>
      <c r="B609" s="335" t="s">
        <v>2498</v>
      </c>
      <c r="C609" s="335" t="s">
        <v>514</v>
      </c>
      <c r="D609" s="335" t="s">
        <v>1400</v>
      </c>
      <c r="E609" s="340">
        <v>2120</v>
      </c>
      <c r="F609" s="340">
        <v>0</v>
      </c>
      <c r="G609" s="341">
        <v>0</v>
      </c>
      <c r="H609" s="340">
        <v>7430600000</v>
      </c>
    </row>
    <row r="610" spans="1:8">
      <c r="A610" s="335" t="s">
        <v>2499</v>
      </c>
      <c r="B610" s="335" t="s">
        <v>2500</v>
      </c>
      <c r="C610" s="335" t="s">
        <v>514</v>
      </c>
      <c r="D610" s="335" t="s">
        <v>1400</v>
      </c>
      <c r="E610" s="340">
        <v>2090</v>
      </c>
      <c r="F610" s="340">
        <v>15</v>
      </c>
      <c r="G610" s="341">
        <v>0.72</v>
      </c>
      <c r="H610" s="340">
        <v>8997450000</v>
      </c>
    </row>
    <row r="611" spans="1:8">
      <c r="A611" s="335" t="s">
        <v>2501</v>
      </c>
      <c r="B611" s="335" t="s">
        <v>2502</v>
      </c>
      <c r="C611" s="335" t="s">
        <v>514</v>
      </c>
      <c r="D611" s="335" t="s">
        <v>1476</v>
      </c>
      <c r="E611" s="340">
        <v>8390</v>
      </c>
      <c r="F611" s="340">
        <v>-70</v>
      </c>
      <c r="G611" s="341">
        <v>-0.83</v>
      </c>
      <c r="H611" s="340">
        <v>87826746530</v>
      </c>
    </row>
    <row r="612" spans="1:8">
      <c r="A612" s="335" t="s">
        <v>2503</v>
      </c>
      <c r="B612" s="335" t="s">
        <v>2504</v>
      </c>
      <c r="C612" s="335" t="s">
        <v>514</v>
      </c>
      <c r="D612" s="335" t="s">
        <v>1413</v>
      </c>
      <c r="E612" s="340">
        <v>13600</v>
      </c>
      <c r="F612" s="340">
        <v>-50</v>
      </c>
      <c r="G612" s="341">
        <v>-0.37</v>
      </c>
      <c r="H612" s="340">
        <v>148267200000</v>
      </c>
    </row>
    <row r="613" spans="1:8">
      <c r="A613" s="335" t="s">
        <v>2505</v>
      </c>
      <c r="B613" s="335" t="s">
        <v>2506</v>
      </c>
      <c r="C613" s="335" t="s">
        <v>514</v>
      </c>
      <c r="D613" s="335" t="s">
        <v>1470</v>
      </c>
      <c r="E613" s="340">
        <v>6020</v>
      </c>
      <c r="F613" s="340">
        <v>130</v>
      </c>
      <c r="G613" s="341">
        <v>2.21</v>
      </c>
      <c r="H613" s="340">
        <v>54012541660</v>
      </c>
    </row>
    <row r="614" spans="1:8">
      <c r="A614" s="335" t="s">
        <v>2507</v>
      </c>
      <c r="B614" s="335" t="s">
        <v>2508</v>
      </c>
      <c r="C614" s="335" t="s">
        <v>514</v>
      </c>
      <c r="D614" s="335" t="s">
        <v>1508</v>
      </c>
      <c r="E614" s="340">
        <v>15550</v>
      </c>
      <c r="F614" s="340">
        <v>-450</v>
      </c>
      <c r="G614" s="341">
        <v>-2.81</v>
      </c>
      <c r="H614" s="340">
        <v>208432448800</v>
      </c>
    </row>
    <row r="615" spans="1:8">
      <c r="A615" s="335" t="s">
        <v>2509</v>
      </c>
      <c r="B615" s="335" t="s">
        <v>2510</v>
      </c>
      <c r="C615" s="335" t="s">
        <v>514</v>
      </c>
      <c r="D615" s="335" t="s">
        <v>1400</v>
      </c>
      <c r="E615" s="340">
        <v>2080</v>
      </c>
      <c r="F615" s="340">
        <v>0</v>
      </c>
      <c r="G615" s="341">
        <v>0</v>
      </c>
      <c r="H615" s="340">
        <v>10420800000</v>
      </c>
    </row>
    <row r="616" spans="1:8">
      <c r="A616" s="335" t="s">
        <v>2511</v>
      </c>
      <c r="B616" s="335" t="s">
        <v>2512</v>
      </c>
      <c r="C616" s="335" t="s">
        <v>514</v>
      </c>
      <c r="D616" s="335" t="s">
        <v>1400</v>
      </c>
      <c r="E616" s="340">
        <v>2060</v>
      </c>
      <c r="F616" s="340">
        <v>20</v>
      </c>
      <c r="G616" s="341">
        <v>0.98</v>
      </c>
      <c r="H616" s="340">
        <v>9373000000</v>
      </c>
    </row>
    <row r="617" spans="1:8">
      <c r="A617" s="335" t="s">
        <v>2513</v>
      </c>
      <c r="B617" s="335" t="s">
        <v>2514</v>
      </c>
      <c r="C617" s="335" t="s">
        <v>514</v>
      </c>
      <c r="D617" s="335" t="s">
        <v>1487</v>
      </c>
      <c r="E617" s="340">
        <v>3390</v>
      </c>
      <c r="F617" s="340">
        <v>-45</v>
      </c>
      <c r="G617" s="341">
        <v>-1.31</v>
      </c>
      <c r="H617" s="340">
        <v>98767958490</v>
      </c>
    </row>
    <row r="618" spans="1:8">
      <c r="A618" s="335" t="s">
        <v>2515</v>
      </c>
      <c r="B618" s="335" t="s">
        <v>2516</v>
      </c>
      <c r="C618" s="335" t="s">
        <v>514</v>
      </c>
      <c r="D618" s="335" t="s">
        <v>1487</v>
      </c>
      <c r="E618" s="340">
        <v>3580</v>
      </c>
      <c r="F618" s="340">
        <v>150</v>
      </c>
      <c r="G618" s="341">
        <v>4.37</v>
      </c>
      <c r="H618" s="340">
        <v>36314965100</v>
      </c>
    </row>
    <row r="619" spans="1:8">
      <c r="A619" s="335" t="s">
        <v>2517</v>
      </c>
      <c r="B619" s="335" t="s">
        <v>2518</v>
      </c>
      <c r="C619" s="335" t="s">
        <v>514</v>
      </c>
      <c r="D619" s="335" t="s">
        <v>1487</v>
      </c>
      <c r="E619" s="340">
        <v>46500</v>
      </c>
      <c r="F619" s="340">
        <v>300</v>
      </c>
      <c r="G619" s="341">
        <v>0.65</v>
      </c>
      <c r="H619" s="340">
        <v>331326543000</v>
      </c>
    </row>
    <row r="620" spans="1:8">
      <c r="A620" s="335" t="s">
        <v>509</v>
      </c>
      <c r="B620" s="335" t="s">
        <v>474</v>
      </c>
      <c r="C620" s="335" t="s">
        <v>514</v>
      </c>
      <c r="D620" s="335" t="s">
        <v>1401</v>
      </c>
      <c r="E620" s="340">
        <v>75800</v>
      </c>
      <c r="F620" s="340">
        <v>200</v>
      </c>
      <c r="G620" s="341">
        <v>0.26</v>
      </c>
      <c r="H620" s="340">
        <v>1232833940000</v>
      </c>
    </row>
    <row r="621" spans="1:8">
      <c r="A621" s="335" t="s">
        <v>943</v>
      </c>
      <c r="B621" s="335" t="s">
        <v>944</v>
      </c>
      <c r="C621" s="335" t="s">
        <v>514</v>
      </c>
      <c r="D621" s="335" t="s">
        <v>1401</v>
      </c>
      <c r="E621" s="340">
        <v>22100</v>
      </c>
      <c r="F621" s="340">
        <v>200</v>
      </c>
      <c r="G621" s="341">
        <v>0.91</v>
      </c>
      <c r="H621" s="340">
        <v>703976560300</v>
      </c>
    </row>
    <row r="622" spans="1:8">
      <c r="A622" s="335" t="s">
        <v>2519</v>
      </c>
      <c r="B622" s="335" t="s">
        <v>2520</v>
      </c>
      <c r="C622" s="335" t="s">
        <v>514</v>
      </c>
      <c r="D622" s="335" t="s">
        <v>1487</v>
      </c>
      <c r="E622" s="340">
        <v>2585</v>
      </c>
      <c r="F622" s="340">
        <v>-10</v>
      </c>
      <c r="G622" s="341">
        <v>-0.39</v>
      </c>
      <c r="H622" s="340">
        <v>105115351715</v>
      </c>
    </row>
    <row r="623" spans="1:8">
      <c r="A623" s="335" t="s">
        <v>1069</v>
      </c>
      <c r="B623" s="335" t="s">
        <v>1070</v>
      </c>
      <c r="C623" s="335" t="s">
        <v>514</v>
      </c>
      <c r="D623" s="335" t="s">
        <v>1401</v>
      </c>
      <c r="E623" s="340">
        <v>22000</v>
      </c>
      <c r="F623" s="340">
        <v>650</v>
      </c>
      <c r="G623" s="341">
        <v>3.04</v>
      </c>
      <c r="H623" s="340">
        <v>240333346000</v>
      </c>
    </row>
    <row r="624" spans="1:8">
      <c r="A624" s="335" t="s">
        <v>2521</v>
      </c>
      <c r="B624" s="335" t="s">
        <v>2522</v>
      </c>
      <c r="C624" s="335" t="s">
        <v>514</v>
      </c>
      <c r="D624" s="335" t="s">
        <v>228</v>
      </c>
      <c r="E624" s="340">
        <v>16800</v>
      </c>
      <c r="F624" s="340">
        <v>500</v>
      </c>
      <c r="G624" s="341">
        <v>3.07</v>
      </c>
      <c r="H624" s="340">
        <v>77965944000</v>
      </c>
    </row>
    <row r="625" spans="1:8">
      <c r="A625" s="335" t="s">
        <v>2523</v>
      </c>
      <c r="B625" s="335" t="s">
        <v>2524</v>
      </c>
      <c r="C625" s="335" t="s">
        <v>514</v>
      </c>
      <c r="D625" s="335" t="s">
        <v>1432</v>
      </c>
      <c r="E625" s="340">
        <v>59300</v>
      </c>
      <c r="F625" s="340">
        <v>300</v>
      </c>
      <c r="G625" s="341">
        <v>0.51</v>
      </c>
      <c r="H625" s="340">
        <v>334088135200</v>
      </c>
    </row>
    <row r="626" spans="1:8">
      <c r="A626" s="335" t="s">
        <v>2525</v>
      </c>
      <c r="B626" s="335" t="s">
        <v>2526</v>
      </c>
      <c r="C626" s="335" t="s">
        <v>514</v>
      </c>
      <c r="D626" s="335" t="s">
        <v>1822</v>
      </c>
      <c r="E626" s="340">
        <v>1405</v>
      </c>
      <c r="F626" s="340">
        <v>10</v>
      </c>
      <c r="G626" s="341">
        <v>0.72</v>
      </c>
      <c r="H626" s="340">
        <v>56851967770</v>
      </c>
    </row>
    <row r="627" spans="1:8">
      <c r="A627" s="335" t="s">
        <v>2527</v>
      </c>
      <c r="B627" s="335" t="s">
        <v>2528</v>
      </c>
      <c r="C627" s="335" t="s">
        <v>514</v>
      </c>
      <c r="D627" s="335" t="s">
        <v>1508</v>
      </c>
      <c r="E627" s="340">
        <v>4200</v>
      </c>
      <c r="F627" s="340">
        <v>880</v>
      </c>
      <c r="G627" s="341">
        <v>26.51</v>
      </c>
      <c r="H627" s="340">
        <v>567427207200</v>
      </c>
    </row>
    <row r="628" spans="1:8">
      <c r="A628" s="335" t="s">
        <v>2529</v>
      </c>
      <c r="B628" s="335" t="s">
        <v>2530</v>
      </c>
      <c r="C628" s="335" t="s">
        <v>514</v>
      </c>
      <c r="D628" s="335" t="s">
        <v>1535</v>
      </c>
      <c r="E628" s="340">
        <v>2210</v>
      </c>
      <c r="F628" s="340">
        <v>-40</v>
      </c>
      <c r="G628" s="341">
        <v>-1.78</v>
      </c>
      <c r="H628" s="340">
        <v>88749566750</v>
      </c>
    </row>
    <row r="629" spans="1:8">
      <c r="A629" s="335" t="s">
        <v>2531</v>
      </c>
      <c r="B629" s="335" t="s">
        <v>2532</v>
      </c>
      <c r="C629" s="335" t="s">
        <v>514</v>
      </c>
      <c r="D629" s="335" t="s">
        <v>1470</v>
      </c>
      <c r="E629" s="340">
        <v>1890</v>
      </c>
      <c r="F629" s="340">
        <v>35</v>
      </c>
      <c r="G629" s="341">
        <v>1.89</v>
      </c>
      <c r="H629" s="340">
        <v>63944220690</v>
      </c>
    </row>
    <row r="630" spans="1:8">
      <c r="A630" s="335" t="s">
        <v>2533</v>
      </c>
      <c r="B630" s="335" t="s">
        <v>2534</v>
      </c>
      <c r="C630" s="335" t="s">
        <v>514</v>
      </c>
      <c r="D630" s="335" t="s">
        <v>1397</v>
      </c>
      <c r="E630" s="340">
        <v>6270</v>
      </c>
      <c r="F630" s="340">
        <v>30</v>
      </c>
      <c r="G630" s="341">
        <v>0.48</v>
      </c>
      <c r="H630" s="340">
        <v>35348247330</v>
      </c>
    </row>
    <row r="631" spans="1:8">
      <c r="A631" s="335" t="s">
        <v>2535</v>
      </c>
      <c r="B631" s="335" t="s">
        <v>2536</v>
      </c>
      <c r="C631" s="335" t="s">
        <v>514</v>
      </c>
      <c r="D631" s="335" t="s">
        <v>1404</v>
      </c>
      <c r="E631" s="340">
        <v>60300</v>
      </c>
      <c r="F631" s="340">
        <v>-1500</v>
      </c>
      <c r="G631" s="341">
        <v>-2.4300000000000002</v>
      </c>
      <c r="H631" s="340">
        <v>438289766100</v>
      </c>
    </row>
    <row r="632" spans="1:8">
      <c r="A632" s="335" t="s">
        <v>2537</v>
      </c>
      <c r="B632" s="335" t="s">
        <v>2538</v>
      </c>
      <c r="C632" s="335" t="s">
        <v>514</v>
      </c>
      <c r="D632" s="335" t="s">
        <v>1413</v>
      </c>
      <c r="E632" s="340">
        <v>20000</v>
      </c>
      <c r="F632" s="340">
        <v>1550</v>
      </c>
      <c r="G632" s="341">
        <v>8.4</v>
      </c>
      <c r="H632" s="340">
        <v>188000000000</v>
      </c>
    </row>
    <row r="633" spans="1:8">
      <c r="A633" s="335" t="s">
        <v>2539</v>
      </c>
      <c r="B633" s="335" t="s">
        <v>2540</v>
      </c>
      <c r="C633" s="335" t="s">
        <v>514</v>
      </c>
      <c r="D633" s="335" t="s">
        <v>1404</v>
      </c>
      <c r="E633" s="340">
        <v>8990</v>
      </c>
      <c r="F633" s="340">
        <v>-50</v>
      </c>
      <c r="G633" s="341">
        <v>-0.55000000000000004</v>
      </c>
      <c r="H633" s="340">
        <v>469144723250</v>
      </c>
    </row>
    <row r="634" spans="1:8">
      <c r="A634" s="335" t="s">
        <v>2541</v>
      </c>
      <c r="B634" s="335" t="s">
        <v>2542</v>
      </c>
      <c r="C634" s="335" t="s">
        <v>514</v>
      </c>
      <c r="D634" s="335" t="s">
        <v>1407</v>
      </c>
      <c r="E634" s="340">
        <v>846</v>
      </c>
      <c r="F634" s="340">
        <v>0</v>
      </c>
      <c r="G634" s="341">
        <v>0</v>
      </c>
      <c r="H634" s="340">
        <v>47355837282</v>
      </c>
    </row>
    <row r="635" spans="1:8">
      <c r="A635" s="335" t="s">
        <v>931</v>
      </c>
      <c r="B635" s="335" t="s">
        <v>932</v>
      </c>
      <c r="C635" s="335" t="s">
        <v>514</v>
      </c>
      <c r="D635" s="335" t="s">
        <v>1397</v>
      </c>
      <c r="E635" s="340">
        <v>14300</v>
      </c>
      <c r="F635" s="340">
        <v>-100</v>
      </c>
      <c r="G635" s="341">
        <v>-0.69</v>
      </c>
      <c r="H635" s="340">
        <v>822130966800</v>
      </c>
    </row>
    <row r="636" spans="1:8">
      <c r="A636" s="335" t="s">
        <v>1223</v>
      </c>
      <c r="B636" s="335" t="s">
        <v>1224</v>
      </c>
      <c r="C636" s="335" t="s">
        <v>514</v>
      </c>
      <c r="D636" s="335" t="s">
        <v>1401</v>
      </c>
      <c r="E636" s="340">
        <v>13250</v>
      </c>
      <c r="F636" s="340">
        <v>50</v>
      </c>
      <c r="G636" s="341">
        <v>0.38</v>
      </c>
      <c r="H636" s="340">
        <v>111372610000</v>
      </c>
    </row>
    <row r="637" spans="1:8">
      <c r="A637" s="335" t="s">
        <v>2543</v>
      </c>
      <c r="B637" s="335" t="s">
        <v>2544</v>
      </c>
      <c r="C637" s="335" t="s">
        <v>514</v>
      </c>
      <c r="D637" s="335" t="s">
        <v>1439</v>
      </c>
      <c r="E637" s="340">
        <v>24150</v>
      </c>
      <c r="F637" s="340">
        <v>-500</v>
      </c>
      <c r="G637" s="341">
        <v>-2.0299999999999998</v>
      </c>
      <c r="H637" s="340">
        <v>241392073650</v>
      </c>
    </row>
    <row r="638" spans="1:8">
      <c r="A638" s="335" t="s">
        <v>2545</v>
      </c>
      <c r="B638" s="335" t="s">
        <v>2546</v>
      </c>
      <c r="C638" s="335" t="s">
        <v>514</v>
      </c>
      <c r="D638" s="335" t="s">
        <v>1397</v>
      </c>
      <c r="E638" s="340">
        <v>32200</v>
      </c>
      <c r="F638" s="340">
        <v>-250</v>
      </c>
      <c r="G638" s="341">
        <v>-0.77</v>
      </c>
      <c r="H638" s="340">
        <v>308488880000</v>
      </c>
    </row>
    <row r="639" spans="1:8">
      <c r="A639" s="335" t="s">
        <v>1328</v>
      </c>
      <c r="B639" s="335" t="s">
        <v>1329</v>
      </c>
      <c r="C639" s="335" t="s">
        <v>514</v>
      </c>
      <c r="D639" s="335" t="s">
        <v>1487</v>
      </c>
      <c r="E639" s="340">
        <v>839</v>
      </c>
      <c r="F639" s="340">
        <v>0</v>
      </c>
      <c r="G639" s="341">
        <v>0</v>
      </c>
      <c r="H639" s="340">
        <v>57020957000</v>
      </c>
    </row>
    <row r="640" spans="1:8">
      <c r="A640" s="335" t="s">
        <v>2547</v>
      </c>
      <c r="B640" s="335" t="s">
        <v>2548</v>
      </c>
      <c r="C640" s="335" t="s">
        <v>514</v>
      </c>
      <c r="D640" s="335" t="s">
        <v>1432</v>
      </c>
      <c r="E640" s="340">
        <v>6730</v>
      </c>
      <c r="F640" s="340">
        <v>70</v>
      </c>
      <c r="G640" s="341">
        <v>1.05</v>
      </c>
      <c r="H640" s="340">
        <v>125411046440</v>
      </c>
    </row>
    <row r="641" spans="1:8">
      <c r="A641" s="335" t="s">
        <v>2549</v>
      </c>
      <c r="B641" s="335" t="s">
        <v>2550</v>
      </c>
      <c r="C641" s="335" t="s">
        <v>514</v>
      </c>
      <c r="D641" s="335" t="s">
        <v>1685</v>
      </c>
      <c r="E641" s="340">
        <v>1835</v>
      </c>
      <c r="F641" s="340">
        <v>-15</v>
      </c>
      <c r="G641" s="341">
        <v>-0.81</v>
      </c>
      <c r="H641" s="340">
        <v>49489812375</v>
      </c>
    </row>
    <row r="642" spans="1:8">
      <c r="A642" s="335" t="s">
        <v>2551</v>
      </c>
      <c r="B642" s="335" t="s">
        <v>2552</v>
      </c>
      <c r="C642" s="335" t="s">
        <v>514</v>
      </c>
      <c r="D642" s="335" t="s">
        <v>228</v>
      </c>
      <c r="E642" s="340">
        <v>46850</v>
      </c>
      <c r="F642" s="340">
        <v>1300</v>
      </c>
      <c r="G642" s="341">
        <v>2.85</v>
      </c>
      <c r="H642" s="340">
        <v>139666502700</v>
      </c>
    </row>
    <row r="643" spans="1:8">
      <c r="A643" s="335" t="s">
        <v>2553</v>
      </c>
      <c r="B643" s="335" t="s">
        <v>2554</v>
      </c>
      <c r="C643" s="335" t="s">
        <v>514</v>
      </c>
      <c r="D643" s="335" t="s">
        <v>1413</v>
      </c>
      <c r="E643" s="340">
        <v>134400</v>
      </c>
      <c r="F643" s="340">
        <v>4300</v>
      </c>
      <c r="G643" s="341">
        <v>3.31</v>
      </c>
      <c r="H643" s="340">
        <v>3525852288000</v>
      </c>
    </row>
    <row r="644" spans="1:8">
      <c r="A644" s="335" t="s">
        <v>2555</v>
      </c>
      <c r="B644" s="335" t="s">
        <v>2556</v>
      </c>
      <c r="C644" s="335" t="s">
        <v>514</v>
      </c>
      <c r="D644" s="335" t="s">
        <v>1400</v>
      </c>
      <c r="E644" s="340">
        <v>331</v>
      </c>
      <c r="F644" s="340">
        <v>6</v>
      </c>
      <c r="G644" s="341">
        <v>1.85</v>
      </c>
      <c r="H644" s="340">
        <v>36543875267</v>
      </c>
    </row>
    <row r="645" spans="1:8">
      <c r="A645" s="335" t="s">
        <v>2557</v>
      </c>
      <c r="B645" s="335" t="s">
        <v>2558</v>
      </c>
      <c r="C645" s="335" t="s">
        <v>514</v>
      </c>
      <c r="D645" s="335" t="s">
        <v>1423</v>
      </c>
      <c r="E645" s="340">
        <v>8040</v>
      </c>
      <c r="F645" s="340">
        <v>-50</v>
      </c>
      <c r="G645" s="341">
        <v>-0.62</v>
      </c>
      <c r="H645" s="340">
        <v>81510999360</v>
      </c>
    </row>
    <row r="646" spans="1:8">
      <c r="A646" s="335" t="s">
        <v>2559</v>
      </c>
      <c r="B646" s="335" t="s">
        <v>2560</v>
      </c>
      <c r="C646" s="335" t="s">
        <v>514</v>
      </c>
      <c r="D646" s="335" t="s">
        <v>1413</v>
      </c>
      <c r="E646" s="340">
        <v>6520</v>
      </c>
      <c r="F646" s="340">
        <v>0</v>
      </c>
      <c r="G646" s="341">
        <v>0</v>
      </c>
      <c r="H646" s="340">
        <v>137219437520</v>
      </c>
    </row>
    <row r="647" spans="1:8">
      <c r="A647" s="335" t="s">
        <v>2561</v>
      </c>
      <c r="B647" s="335" t="s">
        <v>2562</v>
      </c>
      <c r="C647" s="335" t="s">
        <v>514</v>
      </c>
      <c r="D647" s="335" t="s">
        <v>1423</v>
      </c>
      <c r="E647" s="340">
        <v>9940</v>
      </c>
      <c r="F647" s="340">
        <v>-40</v>
      </c>
      <c r="G647" s="341">
        <v>-0.4</v>
      </c>
      <c r="H647" s="340">
        <v>100614180940</v>
      </c>
    </row>
    <row r="648" spans="1:8">
      <c r="A648" s="335" t="s">
        <v>2563</v>
      </c>
      <c r="B648" s="335" t="s">
        <v>2564</v>
      </c>
      <c r="C648" s="335" t="s">
        <v>514</v>
      </c>
      <c r="D648" s="335" t="s">
        <v>1410</v>
      </c>
      <c r="E648" s="340">
        <v>3545</v>
      </c>
      <c r="F648" s="340">
        <v>15</v>
      </c>
      <c r="G648" s="341">
        <v>0.42</v>
      </c>
      <c r="H648" s="340">
        <v>116586315120</v>
      </c>
    </row>
    <row r="649" spans="1:8">
      <c r="A649" s="335" t="s">
        <v>1045</v>
      </c>
      <c r="B649" s="335" t="s">
        <v>1046</v>
      </c>
      <c r="C649" s="335" t="s">
        <v>514</v>
      </c>
      <c r="D649" s="335" t="s">
        <v>1401</v>
      </c>
      <c r="E649" s="340">
        <v>25450</v>
      </c>
      <c r="F649" s="340">
        <v>100</v>
      </c>
      <c r="G649" s="341">
        <v>0.39</v>
      </c>
      <c r="H649" s="340">
        <v>278078228850</v>
      </c>
    </row>
    <row r="650" spans="1:8">
      <c r="A650" s="335" t="s">
        <v>2565</v>
      </c>
      <c r="B650" s="335" t="s">
        <v>2566</v>
      </c>
      <c r="C650" s="335" t="s">
        <v>514</v>
      </c>
      <c r="D650" s="335" t="s">
        <v>1931</v>
      </c>
      <c r="E650" s="340">
        <v>7450</v>
      </c>
      <c r="F650" s="340">
        <v>40</v>
      </c>
      <c r="G650" s="341">
        <v>0.54</v>
      </c>
      <c r="H650" s="340">
        <v>634581963150</v>
      </c>
    </row>
    <row r="651" spans="1:8">
      <c r="A651" s="335" t="s">
        <v>2567</v>
      </c>
      <c r="B651" s="335" t="s">
        <v>2568</v>
      </c>
      <c r="C651" s="335" t="s">
        <v>514</v>
      </c>
      <c r="D651" s="335" t="s">
        <v>1822</v>
      </c>
      <c r="E651" s="340">
        <v>990</v>
      </c>
      <c r="F651" s="340">
        <v>0</v>
      </c>
      <c r="G651" s="341">
        <v>0</v>
      </c>
      <c r="H651" s="340">
        <v>45205142400</v>
      </c>
    </row>
    <row r="652" spans="1:8">
      <c r="A652" s="335" t="s">
        <v>2569</v>
      </c>
      <c r="B652" s="335" t="s">
        <v>2570</v>
      </c>
      <c r="C652" s="335" t="s">
        <v>514</v>
      </c>
      <c r="D652" s="335" t="s">
        <v>1404</v>
      </c>
      <c r="E652" s="340">
        <v>275</v>
      </c>
      <c r="F652" s="340">
        <v>0</v>
      </c>
      <c r="G652" s="341">
        <v>0</v>
      </c>
      <c r="H652" s="340">
        <v>10717917100</v>
      </c>
    </row>
    <row r="653" spans="1:8">
      <c r="A653" s="335" t="s">
        <v>1073</v>
      </c>
      <c r="B653" s="335" t="s">
        <v>1074</v>
      </c>
      <c r="C653" s="335" t="s">
        <v>514</v>
      </c>
      <c r="D653" s="335" t="s">
        <v>1487</v>
      </c>
      <c r="E653" s="340">
        <v>14400</v>
      </c>
      <c r="F653" s="340">
        <v>-150</v>
      </c>
      <c r="G653" s="341">
        <v>-1.03</v>
      </c>
      <c r="H653" s="340">
        <v>237553776000</v>
      </c>
    </row>
    <row r="654" spans="1:8">
      <c r="A654" s="335" t="s">
        <v>1013</v>
      </c>
      <c r="B654" s="335" t="s">
        <v>1014</v>
      </c>
      <c r="C654" s="335" t="s">
        <v>514</v>
      </c>
      <c r="D654" s="335" t="s">
        <v>1487</v>
      </c>
      <c r="E654" s="340">
        <v>33950</v>
      </c>
      <c r="F654" s="340">
        <v>-350</v>
      </c>
      <c r="G654" s="341">
        <v>-1.02</v>
      </c>
      <c r="H654" s="340">
        <v>330788633700</v>
      </c>
    </row>
    <row r="655" spans="1:8">
      <c r="A655" s="335" t="s">
        <v>2571</v>
      </c>
      <c r="B655" s="335" t="s">
        <v>2572</v>
      </c>
      <c r="C655" s="335" t="s">
        <v>514</v>
      </c>
      <c r="D655" s="335" t="s">
        <v>1410</v>
      </c>
      <c r="E655" s="340">
        <v>2460</v>
      </c>
      <c r="F655" s="340">
        <v>-20</v>
      </c>
      <c r="G655" s="341">
        <v>-0.81</v>
      </c>
      <c r="H655" s="340">
        <v>216054036240</v>
      </c>
    </row>
    <row r="656" spans="1:8">
      <c r="A656" s="335" t="s">
        <v>2573</v>
      </c>
      <c r="B656" s="335" t="s">
        <v>2574</v>
      </c>
      <c r="C656" s="335" t="s">
        <v>514</v>
      </c>
      <c r="D656" s="335" t="s">
        <v>1647</v>
      </c>
      <c r="E656" s="340">
        <v>38100</v>
      </c>
      <c r="F656" s="340">
        <v>150</v>
      </c>
      <c r="G656" s="341">
        <v>0.4</v>
      </c>
      <c r="H656" s="340">
        <v>732072831000</v>
      </c>
    </row>
    <row r="657" spans="1:8">
      <c r="A657" s="335" t="s">
        <v>1101</v>
      </c>
      <c r="B657" s="335" t="s">
        <v>1102</v>
      </c>
      <c r="C657" s="335" t="s">
        <v>514</v>
      </c>
      <c r="D657" s="335" t="s">
        <v>1397</v>
      </c>
      <c r="E657" s="340">
        <v>12800</v>
      </c>
      <c r="F657" s="340">
        <v>100</v>
      </c>
      <c r="G657" s="341">
        <v>0.79</v>
      </c>
      <c r="H657" s="340">
        <v>197283814400</v>
      </c>
    </row>
    <row r="658" spans="1:8">
      <c r="A658" s="335" t="s">
        <v>1055</v>
      </c>
      <c r="B658" s="335" t="s">
        <v>1056</v>
      </c>
      <c r="C658" s="335" t="s">
        <v>514</v>
      </c>
      <c r="D658" s="335" t="s">
        <v>1487</v>
      </c>
      <c r="E658" s="340">
        <v>16750</v>
      </c>
      <c r="F658" s="340">
        <v>-250</v>
      </c>
      <c r="G658" s="341">
        <v>-1.47</v>
      </c>
      <c r="H658" s="340">
        <v>261425625000</v>
      </c>
    </row>
    <row r="659" spans="1:8">
      <c r="A659" s="335" t="s">
        <v>1266</v>
      </c>
      <c r="B659" s="335" t="s">
        <v>1267</v>
      </c>
      <c r="C659" s="335" t="s">
        <v>514</v>
      </c>
      <c r="D659" s="335" t="s">
        <v>1446</v>
      </c>
      <c r="E659" s="340">
        <v>6780</v>
      </c>
      <c r="F659" s="340">
        <v>70</v>
      </c>
      <c r="G659" s="341">
        <v>1.04</v>
      </c>
      <c r="H659" s="340">
        <v>90126092520</v>
      </c>
    </row>
    <row r="660" spans="1:8">
      <c r="A660" s="335" t="s">
        <v>1316</v>
      </c>
      <c r="B660" s="335" t="s">
        <v>1317</v>
      </c>
      <c r="C660" s="335" t="s">
        <v>514</v>
      </c>
      <c r="D660" s="335" t="s">
        <v>1397</v>
      </c>
      <c r="E660" s="340">
        <v>3550</v>
      </c>
      <c r="F660" s="340">
        <v>35</v>
      </c>
      <c r="G660" s="341">
        <v>1</v>
      </c>
      <c r="H660" s="340">
        <v>62125000000</v>
      </c>
    </row>
    <row r="661" spans="1:8">
      <c r="A661" s="335" t="s">
        <v>2575</v>
      </c>
      <c r="B661" s="335" t="s">
        <v>2576</v>
      </c>
      <c r="C661" s="335" t="s">
        <v>514</v>
      </c>
      <c r="D661" s="335" t="s">
        <v>1413</v>
      </c>
      <c r="E661" s="340">
        <v>5320</v>
      </c>
      <c r="F661" s="340">
        <v>-70</v>
      </c>
      <c r="G661" s="341">
        <v>-1.3</v>
      </c>
      <c r="H661" s="340">
        <v>61140222360</v>
      </c>
    </row>
    <row r="662" spans="1:8">
      <c r="A662" s="335" t="s">
        <v>2577</v>
      </c>
      <c r="B662" s="335" t="s">
        <v>2578</v>
      </c>
      <c r="C662" s="335" t="s">
        <v>514</v>
      </c>
      <c r="D662" s="335" t="s">
        <v>1473</v>
      </c>
      <c r="E662" s="340">
        <v>6300</v>
      </c>
      <c r="F662" s="340">
        <v>-90</v>
      </c>
      <c r="G662" s="341">
        <v>-1.41</v>
      </c>
      <c r="H662" s="340">
        <v>161781807600</v>
      </c>
    </row>
    <row r="663" spans="1:8">
      <c r="A663" s="335" t="s">
        <v>2579</v>
      </c>
      <c r="B663" s="335" t="s">
        <v>2580</v>
      </c>
      <c r="C663" s="335" t="s">
        <v>514</v>
      </c>
      <c r="D663" s="335" t="s">
        <v>1418</v>
      </c>
      <c r="E663" s="340">
        <v>2230</v>
      </c>
      <c r="F663" s="340">
        <v>-25</v>
      </c>
      <c r="G663" s="341">
        <v>-1.1100000000000001</v>
      </c>
      <c r="H663" s="340">
        <v>56884476820</v>
      </c>
    </row>
    <row r="664" spans="1:8">
      <c r="A664" s="335" t="s">
        <v>2581</v>
      </c>
      <c r="B664" s="335" t="s">
        <v>2582</v>
      </c>
      <c r="C664" s="335" t="s">
        <v>514</v>
      </c>
      <c r="D664" s="335" t="s">
        <v>1763</v>
      </c>
      <c r="E664" s="340">
        <v>6120</v>
      </c>
      <c r="F664" s="340">
        <v>-70</v>
      </c>
      <c r="G664" s="341">
        <v>-1.1299999999999999</v>
      </c>
      <c r="H664" s="340">
        <v>64994210280</v>
      </c>
    </row>
    <row r="665" spans="1:8">
      <c r="A665" s="335" t="s">
        <v>2583</v>
      </c>
      <c r="B665" s="335" t="s">
        <v>2584</v>
      </c>
      <c r="C665" s="335" t="s">
        <v>514</v>
      </c>
      <c r="D665" s="335" t="s">
        <v>1423</v>
      </c>
      <c r="E665" s="340">
        <v>2115</v>
      </c>
      <c r="F665" s="340">
        <v>95</v>
      </c>
      <c r="G665" s="341">
        <v>4.7</v>
      </c>
      <c r="H665" s="340">
        <v>42300000000</v>
      </c>
    </row>
    <row r="666" spans="1:8">
      <c r="A666" s="335" t="s">
        <v>2585</v>
      </c>
      <c r="B666" s="335" t="s">
        <v>2586</v>
      </c>
      <c r="C666" s="335" t="s">
        <v>514</v>
      </c>
      <c r="D666" s="335" t="s">
        <v>1404</v>
      </c>
      <c r="E666" s="340">
        <v>28550</v>
      </c>
      <c r="F666" s="340">
        <v>250</v>
      </c>
      <c r="G666" s="341">
        <v>0.88</v>
      </c>
      <c r="H666" s="340">
        <v>305952934500</v>
      </c>
    </row>
    <row r="667" spans="1:8">
      <c r="A667" s="335" t="s">
        <v>2587</v>
      </c>
      <c r="B667" s="335" t="s">
        <v>2588</v>
      </c>
      <c r="C667" s="335" t="s">
        <v>514</v>
      </c>
      <c r="D667" s="335" t="s">
        <v>1432</v>
      </c>
      <c r="E667" s="340">
        <v>12800</v>
      </c>
      <c r="F667" s="340">
        <v>-300</v>
      </c>
      <c r="G667" s="341">
        <v>-2.29</v>
      </c>
      <c r="H667" s="340">
        <v>132451276800</v>
      </c>
    </row>
    <row r="668" spans="1:8">
      <c r="A668" s="335" t="s">
        <v>2589</v>
      </c>
      <c r="B668" s="335" t="s">
        <v>2590</v>
      </c>
      <c r="C668" s="335" t="s">
        <v>514</v>
      </c>
      <c r="D668" s="335" t="s">
        <v>1565</v>
      </c>
      <c r="E668" s="340">
        <v>8110</v>
      </c>
      <c r="F668" s="340">
        <v>0</v>
      </c>
      <c r="G668" s="341">
        <v>0</v>
      </c>
      <c r="H668" s="340">
        <v>53824958930</v>
      </c>
    </row>
    <row r="669" spans="1:8">
      <c r="A669" s="335" t="s">
        <v>2591</v>
      </c>
      <c r="B669" s="335" t="s">
        <v>2592</v>
      </c>
      <c r="C669" s="335" t="s">
        <v>514</v>
      </c>
      <c r="D669" s="335" t="s">
        <v>1432</v>
      </c>
      <c r="E669" s="340">
        <v>1685</v>
      </c>
      <c r="F669" s="340">
        <v>5</v>
      </c>
      <c r="G669" s="341">
        <v>0.3</v>
      </c>
      <c r="H669" s="340">
        <v>71590013675</v>
      </c>
    </row>
    <row r="670" spans="1:8">
      <c r="A670" s="335" t="s">
        <v>2593</v>
      </c>
      <c r="B670" s="335" t="s">
        <v>2594</v>
      </c>
      <c r="C670" s="335" t="s">
        <v>514</v>
      </c>
      <c r="D670" s="335" t="s">
        <v>1685</v>
      </c>
      <c r="E670" s="340">
        <v>24600</v>
      </c>
      <c r="F670" s="340">
        <v>0</v>
      </c>
      <c r="G670" s="341">
        <v>0</v>
      </c>
      <c r="H670" s="340">
        <v>337936054800</v>
      </c>
    </row>
    <row r="671" spans="1:8">
      <c r="A671" s="335" t="s">
        <v>2595</v>
      </c>
      <c r="B671" s="335" t="s">
        <v>2596</v>
      </c>
      <c r="C671" s="335" t="s">
        <v>514</v>
      </c>
      <c r="D671" s="335" t="s">
        <v>1508</v>
      </c>
      <c r="E671" s="340">
        <v>8100</v>
      </c>
      <c r="F671" s="340">
        <v>170</v>
      </c>
      <c r="G671" s="341">
        <v>2.14</v>
      </c>
      <c r="H671" s="340">
        <v>104198699700</v>
      </c>
    </row>
    <row r="672" spans="1:8">
      <c r="A672" s="335" t="s">
        <v>1156</v>
      </c>
      <c r="B672" s="335" t="s">
        <v>1157</v>
      </c>
      <c r="C672" s="335" t="s">
        <v>514</v>
      </c>
      <c r="D672" s="335" t="s">
        <v>1446</v>
      </c>
      <c r="E672" s="340">
        <v>21450</v>
      </c>
      <c r="F672" s="340">
        <v>700</v>
      </c>
      <c r="G672" s="341">
        <v>3.37</v>
      </c>
      <c r="H672" s="340">
        <v>152440002000</v>
      </c>
    </row>
    <row r="673" spans="1:8">
      <c r="A673" s="335" t="s">
        <v>1031</v>
      </c>
      <c r="B673" s="335" t="s">
        <v>1032</v>
      </c>
      <c r="C673" s="335" t="s">
        <v>514</v>
      </c>
      <c r="D673" s="335" t="s">
        <v>1401</v>
      </c>
      <c r="E673" s="340">
        <v>16000</v>
      </c>
      <c r="F673" s="340">
        <v>0</v>
      </c>
      <c r="G673" s="341">
        <v>0</v>
      </c>
      <c r="H673" s="340">
        <v>288726608000</v>
      </c>
    </row>
    <row r="674" spans="1:8">
      <c r="A674" s="335" t="s">
        <v>2597</v>
      </c>
      <c r="B674" s="335" t="s">
        <v>2598</v>
      </c>
      <c r="C674" s="335" t="s">
        <v>514</v>
      </c>
      <c r="D674" s="335" t="s">
        <v>1565</v>
      </c>
      <c r="E674" s="340">
        <v>3980</v>
      </c>
      <c r="F674" s="340">
        <v>-20</v>
      </c>
      <c r="G674" s="341">
        <v>-0.5</v>
      </c>
      <c r="H674" s="340">
        <v>138025293560</v>
      </c>
    </row>
    <row r="675" spans="1:8">
      <c r="A675" s="335" t="s">
        <v>1282</v>
      </c>
      <c r="B675" s="335" t="s">
        <v>1283</v>
      </c>
      <c r="C675" s="335" t="s">
        <v>514</v>
      </c>
      <c r="D675" s="335" t="s">
        <v>1401</v>
      </c>
      <c r="E675" s="340">
        <v>4430</v>
      </c>
      <c r="F675" s="340">
        <v>30</v>
      </c>
      <c r="G675" s="341">
        <v>0.68</v>
      </c>
      <c r="H675" s="340">
        <v>78384659220</v>
      </c>
    </row>
    <row r="676" spans="1:8">
      <c r="A676" s="335" t="s">
        <v>2599</v>
      </c>
      <c r="B676" s="335" t="s">
        <v>2600</v>
      </c>
      <c r="C676" s="335" t="s">
        <v>514</v>
      </c>
      <c r="D676" s="335" t="s">
        <v>1410</v>
      </c>
      <c r="E676" s="340">
        <v>4000</v>
      </c>
      <c r="F676" s="340">
        <v>0</v>
      </c>
      <c r="G676" s="341">
        <v>0</v>
      </c>
      <c r="H676" s="340">
        <v>103305448000</v>
      </c>
    </row>
    <row r="677" spans="1:8">
      <c r="A677" s="335" t="s">
        <v>993</v>
      </c>
      <c r="B677" s="335" t="s">
        <v>994</v>
      </c>
      <c r="C677" s="335" t="s">
        <v>514</v>
      </c>
      <c r="D677" s="335" t="s">
        <v>1401</v>
      </c>
      <c r="E677" s="340">
        <v>1470</v>
      </c>
      <c r="F677" s="340">
        <v>15</v>
      </c>
      <c r="G677" s="341">
        <v>1.03</v>
      </c>
      <c r="H677" s="340">
        <v>408303929250</v>
      </c>
    </row>
    <row r="678" spans="1:8">
      <c r="A678" s="335" t="s">
        <v>2601</v>
      </c>
      <c r="B678" s="335" t="s">
        <v>2602</v>
      </c>
      <c r="C678" s="335" t="s">
        <v>514</v>
      </c>
      <c r="D678" s="335" t="s">
        <v>1401</v>
      </c>
      <c r="E678" s="340">
        <v>2305</v>
      </c>
      <c r="F678" s="340">
        <v>75</v>
      </c>
      <c r="G678" s="341">
        <v>3.36</v>
      </c>
      <c r="H678" s="340">
        <v>114296746505</v>
      </c>
    </row>
    <row r="679" spans="1:8">
      <c r="A679" s="335" t="s">
        <v>2603</v>
      </c>
      <c r="B679" s="335" t="s">
        <v>2604</v>
      </c>
      <c r="C679" s="335" t="s">
        <v>514</v>
      </c>
      <c r="D679" s="335" t="s">
        <v>1446</v>
      </c>
      <c r="E679" s="340">
        <v>3235</v>
      </c>
      <c r="F679" s="340">
        <v>-10</v>
      </c>
      <c r="G679" s="341">
        <v>-0.31</v>
      </c>
      <c r="H679" s="340">
        <v>68653244405</v>
      </c>
    </row>
    <row r="680" spans="1:8">
      <c r="A680" s="335" t="s">
        <v>1332</v>
      </c>
      <c r="B680" s="335" t="s">
        <v>1333</v>
      </c>
      <c r="C680" s="335" t="s">
        <v>514</v>
      </c>
      <c r="D680" s="335" t="s">
        <v>1487</v>
      </c>
      <c r="E680" s="340">
        <v>1310</v>
      </c>
      <c r="F680" s="340">
        <v>30</v>
      </c>
      <c r="G680" s="341">
        <v>2.34</v>
      </c>
      <c r="H680" s="340">
        <v>55735841640</v>
      </c>
    </row>
    <row r="681" spans="1:8">
      <c r="A681" s="335" t="s">
        <v>2605</v>
      </c>
      <c r="B681" s="335" t="s">
        <v>2606</v>
      </c>
      <c r="C681" s="335" t="s">
        <v>514</v>
      </c>
      <c r="D681" s="335" t="s">
        <v>1487</v>
      </c>
      <c r="E681" s="340">
        <v>5030</v>
      </c>
      <c r="F681" s="340">
        <v>195</v>
      </c>
      <c r="G681" s="341">
        <v>4.03</v>
      </c>
      <c r="H681" s="340">
        <v>96204192460</v>
      </c>
    </row>
    <row r="682" spans="1:8">
      <c r="A682" s="335" t="s">
        <v>2607</v>
      </c>
      <c r="B682" s="335" t="s">
        <v>2608</v>
      </c>
      <c r="C682" s="335" t="s">
        <v>514</v>
      </c>
      <c r="D682" s="335" t="s">
        <v>1404</v>
      </c>
      <c r="E682" s="340">
        <v>214</v>
      </c>
      <c r="F682" s="340">
        <v>0</v>
      </c>
      <c r="G682" s="341">
        <v>0</v>
      </c>
      <c r="H682" s="340">
        <v>9318361858</v>
      </c>
    </row>
    <row r="683" spans="1:8">
      <c r="A683" s="335" t="s">
        <v>2609</v>
      </c>
      <c r="B683" s="335" t="s">
        <v>2610</v>
      </c>
      <c r="C683" s="335" t="s">
        <v>514</v>
      </c>
      <c r="D683" s="335" t="s">
        <v>1467</v>
      </c>
      <c r="E683" s="340">
        <v>1710</v>
      </c>
      <c r="F683" s="340">
        <v>55</v>
      </c>
      <c r="G683" s="341">
        <v>3.32</v>
      </c>
      <c r="H683" s="340">
        <v>100113364170</v>
      </c>
    </row>
    <row r="684" spans="1:8">
      <c r="A684" s="335" t="s">
        <v>2611</v>
      </c>
      <c r="B684" s="335" t="s">
        <v>2612</v>
      </c>
      <c r="C684" s="335" t="s">
        <v>514</v>
      </c>
      <c r="D684" s="335" t="s">
        <v>1487</v>
      </c>
      <c r="E684" s="340">
        <v>8270</v>
      </c>
      <c r="F684" s="340">
        <v>510</v>
      </c>
      <c r="G684" s="341">
        <v>6.57</v>
      </c>
      <c r="H684" s="340">
        <v>210911248980</v>
      </c>
    </row>
    <row r="685" spans="1:8">
      <c r="A685" s="335" t="s">
        <v>2613</v>
      </c>
      <c r="B685" s="335" t="s">
        <v>2614</v>
      </c>
      <c r="C685" s="335" t="s">
        <v>514</v>
      </c>
      <c r="D685" s="335" t="s">
        <v>1404</v>
      </c>
      <c r="E685" s="340">
        <v>4890</v>
      </c>
      <c r="F685" s="340">
        <v>310</v>
      </c>
      <c r="G685" s="341">
        <v>6.77</v>
      </c>
      <c r="H685" s="340">
        <v>77127886860</v>
      </c>
    </row>
    <row r="686" spans="1:8">
      <c r="A686" s="335" t="s">
        <v>2615</v>
      </c>
      <c r="B686" s="335" t="s">
        <v>2616</v>
      </c>
      <c r="C686" s="335" t="s">
        <v>514</v>
      </c>
      <c r="D686" s="335" t="s">
        <v>1432</v>
      </c>
      <c r="E686" s="340">
        <v>17900</v>
      </c>
      <c r="F686" s="340">
        <v>800</v>
      </c>
      <c r="G686" s="341">
        <v>4.68</v>
      </c>
      <c r="H686" s="340">
        <v>209758089100</v>
      </c>
    </row>
    <row r="687" spans="1:8">
      <c r="A687" s="335" t="s">
        <v>1360</v>
      </c>
      <c r="B687" s="335" t="s">
        <v>1361</v>
      </c>
      <c r="C687" s="335" t="s">
        <v>514</v>
      </c>
      <c r="D687" s="335" t="s">
        <v>1487</v>
      </c>
      <c r="E687" s="340">
        <v>6040</v>
      </c>
      <c r="F687" s="340">
        <v>60</v>
      </c>
      <c r="G687" s="341">
        <v>1</v>
      </c>
      <c r="H687" s="340">
        <v>42707994400</v>
      </c>
    </row>
    <row r="688" spans="1:8">
      <c r="A688" s="335" t="s">
        <v>2617</v>
      </c>
      <c r="B688" s="335" t="s">
        <v>2618</v>
      </c>
      <c r="C688" s="335" t="s">
        <v>514</v>
      </c>
      <c r="D688" s="335" t="s">
        <v>228</v>
      </c>
      <c r="E688" s="340">
        <v>14850</v>
      </c>
      <c r="F688" s="340">
        <v>-100</v>
      </c>
      <c r="G688" s="341">
        <v>-0.67</v>
      </c>
      <c r="H688" s="340">
        <v>146421000000</v>
      </c>
    </row>
    <row r="689" spans="1:8">
      <c r="A689" s="335" t="s">
        <v>2619</v>
      </c>
      <c r="B689" s="335" t="s">
        <v>2620</v>
      </c>
      <c r="C689" s="335" t="s">
        <v>514</v>
      </c>
      <c r="D689" s="335" t="s">
        <v>1413</v>
      </c>
      <c r="E689" s="340">
        <v>42350</v>
      </c>
      <c r="F689" s="340">
        <v>-950</v>
      </c>
      <c r="G689" s="341">
        <v>-2.19</v>
      </c>
      <c r="H689" s="340">
        <v>382548693450</v>
      </c>
    </row>
    <row r="690" spans="1:8">
      <c r="A690" s="335" t="s">
        <v>2621</v>
      </c>
      <c r="B690" s="335" t="s">
        <v>2622</v>
      </c>
      <c r="C690" s="335" t="s">
        <v>514</v>
      </c>
      <c r="D690" s="335" t="s">
        <v>1822</v>
      </c>
      <c r="E690" s="340">
        <v>9210</v>
      </c>
      <c r="F690" s="340">
        <v>1820</v>
      </c>
      <c r="G690" s="341">
        <v>24.63</v>
      </c>
      <c r="H690" s="340">
        <v>134539090560</v>
      </c>
    </row>
    <row r="691" spans="1:8">
      <c r="A691" s="335" t="s">
        <v>2623</v>
      </c>
      <c r="B691" s="335" t="s">
        <v>2624</v>
      </c>
      <c r="C691" s="335" t="s">
        <v>514</v>
      </c>
      <c r="D691" s="335" t="s">
        <v>1401</v>
      </c>
      <c r="E691" s="340">
        <v>8600</v>
      </c>
      <c r="F691" s="340">
        <v>50</v>
      </c>
      <c r="G691" s="341">
        <v>0.57999999999999996</v>
      </c>
      <c r="H691" s="340">
        <v>125338051200</v>
      </c>
    </row>
    <row r="692" spans="1:8">
      <c r="A692" s="335" t="s">
        <v>2625</v>
      </c>
      <c r="B692" s="335" t="s">
        <v>2626</v>
      </c>
      <c r="C692" s="335" t="s">
        <v>514</v>
      </c>
      <c r="D692" s="335" t="s">
        <v>1418</v>
      </c>
      <c r="E692" s="340">
        <v>3180</v>
      </c>
      <c r="F692" s="340">
        <v>0</v>
      </c>
      <c r="G692" s="341">
        <v>0</v>
      </c>
      <c r="H692" s="340">
        <v>34542772260</v>
      </c>
    </row>
    <row r="693" spans="1:8">
      <c r="A693" s="335" t="s">
        <v>2627</v>
      </c>
      <c r="B693" s="335" t="s">
        <v>2628</v>
      </c>
      <c r="C693" s="335" t="s">
        <v>514</v>
      </c>
      <c r="D693" s="335" t="s">
        <v>1822</v>
      </c>
      <c r="E693" s="340">
        <v>5290</v>
      </c>
      <c r="F693" s="340">
        <v>10</v>
      </c>
      <c r="G693" s="341">
        <v>0.19</v>
      </c>
      <c r="H693" s="340">
        <v>105309791570</v>
      </c>
    </row>
    <row r="694" spans="1:8">
      <c r="A694" s="335" t="s">
        <v>923</v>
      </c>
      <c r="B694" s="335" t="s">
        <v>924</v>
      </c>
      <c r="C694" s="335" t="s">
        <v>514</v>
      </c>
      <c r="D694" s="335" t="s">
        <v>1401</v>
      </c>
      <c r="E694" s="340">
        <v>44550</v>
      </c>
      <c r="F694" s="340">
        <v>-200</v>
      </c>
      <c r="G694" s="341">
        <v>-0.45</v>
      </c>
      <c r="H694" s="340">
        <v>1029992168700</v>
      </c>
    </row>
    <row r="695" spans="1:8">
      <c r="A695" s="335" t="s">
        <v>2629</v>
      </c>
      <c r="B695" s="335" t="s">
        <v>2630</v>
      </c>
      <c r="C695" s="335" t="s">
        <v>514</v>
      </c>
      <c r="D695" s="335" t="s">
        <v>1400</v>
      </c>
      <c r="E695" s="340">
        <v>6540</v>
      </c>
      <c r="F695" s="340">
        <v>170</v>
      </c>
      <c r="G695" s="341">
        <v>2.67</v>
      </c>
      <c r="H695" s="340">
        <v>779396815500</v>
      </c>
    </row>
    <row r="696" spans="1:8">
      <c r="A696" s="335" t="s">
        <v>2631</v>
      </c>
      <c r="B696" s="335" t="s">
        <v>2632</v>
      </c>
      <c r="C696" s="335" t="s">
        <v>514</v>
      </c>
      <c r="D696" s="335" t="s">
        <v>1439</v>
      </c>
      <c r="E696" s="340">
        <v>2540</v>
      </c>
      <c r="F696" s="340">
        <v>-35</v>
      </c>
      <c r="G696" s="341">
        <v>-1.36</v>
      </c>
      <c r="H696" s="340">
        <v>54587213660</v>
      </c>
    </row>
    <row r="697" spans="1:8">
      <c r="A697" s="335" t="s">
        <v>2633</v>
      </c>
      <c r="B697" s="335" t="s">
        <v>2634</v>
      </c>
      <c r="C697" s="335" t="s">
        <v>514</v>
      </c>
      <c r="D697" s="335" t="s">
        <v>1473</v>
      </c>
      <c r="E697" s="340">
        <v>3705</v>
      </c>
      <c r="F697" s="340">
        <v>-10</v>
      </c>
      <c r="G697" s="341">
        <v>-0.27</v>
      </c>
      <c r="H697" s="340">
        <v>143778386310</v>
      </c>
    </row>
    <row r="698" spans="1:8">
      <c r="A698" s="335" t="s">
        <v>1304</v>
      </c>
      <c r="B698" s="335" t="s">
        <v>1305</v>
      </c>
      <c r="C698" s="335" t="s">
        <v>514</v>
      </c>
      <c r="D698" s="335" t="s">
        <v>1401</v>
      </c>
      <c r="E698" s="340">
        <v>7050</v>
      </c>
      <c r="F698" s="340">
        <v>-120</v>
      </c>
      <c r="G698" s="341">
        <v>-1.67</v>
      </c>
      <c r="H698" s="340">
        <v>68727601800</v>
      </c>
    </row>
    <row r="699" spans="1:8">
      <c r="A699" s="335" t="s">
        <v>2635</v>
      </c>
      <c r="B699" s="335" t="s">
        <v>2636</v>
      </c>
      <c r="C699" s="335" t="s">
        <v>514</v>
      </c>
      <c r="D699" s="335" t="s">
        <v>228</v>
      </c>
      <c r="E699" s="340">
        <v>24200</v>
      </c>
      <c r="F699" s="340">
        <v>100</v>
      </c>
      <c r="G699" s="341">
        <v>0.41</v>
      </c>
      <c r="H699" s="340">
        <v>105356563400</v>
      </c>
    </row>
    <row r="700" spans="1:8">
      <c r="A700" s="335" t="s">
        <v>2637</v>
      </c>
      <c r="B700" s="335" t="s">
        <v>2638</v>
      </c>
      <c r="C700" s="335" t="s">
        <v>514</v>
      </c>
      <c r="D700" s="335" t="s">
        <v>228</v>
      </c>
      <c r="E700" s="340">
        <v>79200</v>
      </c>
      <c r="F700" s="340">
        <v>700</v>
      </c>
      <c r="G700" s="341">
        <v>0.89</v>
      </c>
      <c r="H700" s="340">
        <v>910385546400</v>
      </c>
    </row>
    <row r="701" spans="1:8">
      <c r="A701" s="335" t="s">
        <v>2639</v>
      </c>
      <c r="B701" s="335" t="s">
        <v>2640</v>
      </c>
      <c r="C701" s="335" t="s">
        <v>514</v>
      </c>
      <c r="D701" s="335" t="s">
        <v>1413</v>
      </c>
      <c r="E701" s="340">
        <v>13200</v>
      </c>
      <c r="F701" s="340">
        <v>-50</v>
      </c>
      <c r="G701" s="341">
        <v>-0.38</v>
      </c>
      <c r="H701" s="340">
        <v>172159944000</v>
      </c>
    </row>
    <row r="702" spans="1:8">
      <c r="A702" s="335" t="s">
        <v>2641</v>
      </c>
      <c r="B702" s="335" t="s">
        <v>2642</v>
      </c>
      <c r="C702" s="335" t="s">
        <v>514</v>
      </c>
      <c r="D702" s="335" t="s">
        <v>228</v>
      </c>
      <c r="E702" s="340">
        <v>65600</v>
      </c>
      <c r="F702" s="340">
        <v>100</v>
      </c>
      <c r="G702" s="341">
        <v>0.15</v>
      </c>
      <c r="H702" s="340">
        <v>656908888000</v>
      </c>
    </row>
    <row r="703" spans="1:8">
      <c r="A703" s="335" t="s">
        <v>2643</v>
      </c>
      <c r="B703" s="335" t="s">
        <v>2644</v>
      </c>
      <c r="C703" s="335" t="s">
        <v>514</v>
      </c>
      <c r="D703" s="335" t="s">
        <v>1410</v>
      </c>
      <c r="E703" s="340">
        <v>49300</v>
      </c>
      <c r="F703" s="340">
        <v>250</v>
      </c>
      <c r="G703" s="341">
        <v>0.51</v>
      </c>
      <c r="H703" s="340">
        <v>448311226200</v>
      </c>
    </row>
    <row r="704" spans="1:8">
      <c r="A704" s="335" t="s">
        <v>2645</v>
      </c>
      <c r="B704" s="335" t="s">
        <v>2646</v>
      </c>
      <c r="C704" s="335" t="s">
        <v>514</v>
      </c>
      <c r="D704" s="335" t="s">
        <v>1404</v>
      </c>
      <c r="E704" s="340">
        <v>6450</v>
      </c>
      <c r="F704" s="340">
        <v>1485</v>
      </c>
      <c r="G704" s="341">
        <v>29.91</v>
      </c>
      <c r="H704" s="340">
        <v>111774720300</v>
      </c>
    </row>
    <row r="705" spans="1:8">
      <c r="A705" s="335" t="s">
        <v>2647</v>
      </c>
      <c r="B705" s="335" t="s">
        <v>2648</v>
      </c>
      <c r="C705" s="335" t="s">
        <v>514</v>
      </c>
      <c r="D705" s="335" t="s">
        <v>1413</v>
      </c>
      <c r="E705" s="340">
        <v>11750</v>
      </c>
      <c r="F705" s="340">
        <v>150</v>
      </c>
      <c r="G705" s="341">
        <v>1.29</v>
      </c>
      <c r="H705" s="340">
        <v>121029406250</v>
      </c>
    </row>
    <row r="706" spans="1:8">
      <c r="A706" s="335" t="s">
        <v>2649</v>
      </c>
      <c r="B706" s="335" t="s">
        <v>2650</v>
      </c>
      <c r="C706" s="335" t="s">
        <v>514</v>
      </c>
      <c r="D706" s="335" t="s">
        <v>1418</v>
      </c>
      <c r="E706" s="340">
        <v>8400</v>
      </c>
      <c r="F706" s="340">
        <v>290</v>
      </c>
      <c r="G706" s="341">
        <v>3.58</v>
      </c>
      <c r="H706" s="340">
        <v>447443497200</v>
      </c>
    </row>
    <row r="707" spans="1:8">
      <c r="A707" s="335" t="s">
        <v>1278</v>
      </c>
      <c r="B707" s="335" t="s">
        <v>1279</v>
      </c>
      <c r="C707" s="335" t="s">
        <v>514</v>
      </c>
      <c r="D707" s="335" t="s">
        <v>1487</v>
      </c>
      <c r="E707" s="340">
        <v>8770</v>
      </c>
      <c r="F707" s="340">
        <v>270</v>
      </c>
      <c r="G707" s="341">
        <v>3.18</v>
      </c>
      <c r="H707" s="340">
        <v>79834537800</v>
      </c>
    </row>
    <row r="708" spans="1:8">
      <c r="A708" s="335" t="s">
        <v>1338</v>
      </c>
      <c r="B708" s="335" t="s">
        <v>1339</v>
      </c>
      <c r="C708" s="335" t="s">
        <v>514</v>
      </c>
      <c r="D708" s="335" t="s">
        <v>1401</v>
      </c>
      <c r="E708" s="340">
        <v>5660</v>
      </c>
      <c r="F708" s="340">
        <v>-20</v>
      </c>
      <c r="G708" s="341">
        <v>-0.35</v>
      </c>
      <c r="H708" s="340">
        <v>53740137840</v>
      </c>
    </row>
    <row r="709" spans="1:8">
      <c r="A709" s="335" t="s">
        <v>2651</v>
      </c>
      <c r="B709" s="335" t="s">
        <v>2652</v>
      </c>
      <c r="C709" s="335" t="s">
        <v>514</v>
      </c>
      <c r="D709" s="335" t="s">
        <v>1404</v>
      </c>
      <c r="E709" s="340">
        <v>7700</v>
      </c>
      <c r="F709" s="340">
        <v>-80</v>
      </c>
      <c r="G709" s="341">
        <v>-1.03</v>
      </c>
      <c r="H709" s="340">
        <v>222529368600</v>
      </c>
    </row>
    <row r="710" spans="1:8">
      <c r="A710" s="335" t="s">
        <v>1203</v>
      </c>
      <c r="B710" s="335" t="s">
        <v>1204</v>
      </c>
      <c r="C710" s="335" t="s">
        <v>514</v>
      </c>
      <c r="D710" s="335" t="s">
        <v>1565</v>
      </c>
      <c r="E710" s="340">
        <v>17750</v>
      </c>
      <c r="F710" s="340">
        <v>850</v>
      </c>
      <c r="G710" s="341">
        <v>5.03</v>
      </c>
      <c r="H710" s="340">
        <v>129532985750</v>
      </c>
    </row>
    <row r="711" spans="1:8">
      <c r="A711" s="335" t="s">
        <v>2653</v>
      </c>
      <c r="B711" s="335" t="s">
        <v>2654</v>
      </c>
      <c r="C711" s="335" t="s">
        <v>514</v>
      </c>
      <c r="D711" s="335" t="s">
        <v>228</v>
      </c>
      <c r="E711" s="340">
        <v>34450</v>
      </c>
      <c r="F711" s="340">
        <v>-750</v>
      </c>
      <c r="G711" s="341">
        <v>-2.13</v>
      </c>
      <c r="H711" s="340">
        <v>460554953300</v>
      </c>
    </row>
    <row r="712" spans="1:8">
      <c r="A712" s="335" t="s">
        <v>2655</v>
      </c>
      <c r="B712" s="335" t="s">
        <v>2656</v>
      </c>
      <c r="C712" s="335" t="s">
        <v>514</v>
      </c>
      <c r="D712" s="335" t="s">
        <v>1432</v>
      </c>
      <c r="E712" s="340">
        <v>90600</v>
      </c>
      <c r="F712" s="340">
        <v>1000</v>
      </c>
      <c r="G712" s="341">
        <v>1.1200000000000001</v>
      </c>
      <c r="H712" s="340">
        <v>2544310740000</v>
      </c>
    </row>
    <row r="713" spans="1:8">
      <c r="A713" s="335" t="s">
        <v>2657</v>
      </c>
      <c r="B713" s="335" t="s">
        <v>2658</v>
      </c>
      <c r="C713" s="335" t="s">
        <v>514</v>
      </c>
      <c r="D713" s="335" t="s">
        <v>1473</v>
      </c>
      <c r="E713" s="340">
        <v>5280</v>
      </c>
      <c r="F713" s="340">
        <v>0</v>
      </c>
      <c r="G713" s="341">
        <v>0</v>
      </c>
      <c r="H713" s="340">
        <v>67300448160</v>
      </c>
    </row>
    <row r="714" spans="1:8">
      <c r="A714" s="335" t="s">
        <v>2659</v>
      </c>
      <c r="B714" s="335" t="s">
        <v>2660</v>
      </c>
      <c r="C714" s="335" t="s">
        <v>514</v>
      </c>
      <c r="D714" s="335" t="s">
        <v>228</v>
      </c>
      <c r="E714" s="340">
        <v>1960</v>
      </c>
      <c r="F714" s="340">
        <v>-15</v>
      </c>
      <c r="G714" s="341">
        <v>-0.76</v>
      </c>
      <c r="H714" s="340">
        <v>55696102840</v>
      </c>
    </row>
    <row r="715" spans="1:8">
      <c r="A715" s="335" t="s">
        <v>1254</v>
      </c>
      <c r="B715" s="335" t="s">
        <v>1255</v>
      </c>
      <c r="C715" s="335" t="s">
        <v>514</v>
      </c>
      <c r="D715" s="335" t="s">
        <v>1401</v>
      </c>
      <c r="E715" s="340">
        <v>4410</v>
      </c>
      <c r="F715" s="340">
        <v>35</v>
      </c>
      <c r="G715" s="341">
        <v>0.8</v>
      </c>
      <c r="H715" s="340">
        <v>95595649380</v>
      </c>
    </row>
    <row r="716" spans="1:8">
      <c r="A716" s="335" t="s">
        <v>2661</v>
      </c>
      <c r="B716" s="335" t="s">
        <v>2662</v>
      </c>
      <c r="C716" s="335" t="s">
        <v>514</v>
      </c>
      <c r="D716" s="335" t="s">
        <v>1432</v>
      </c>
      <c r="E716" s="340">
        <v>21950</v>
      </c>
      <c r="F716" s="340">
        <v>50</v>
      </c>
      <c r="G716" s="341">
        <v>0.23</v>
      </c>
      <c r="H716" s="340">
        <v>185831465700</v>
      </c>
    </row>
    <row r="717" spans="1:8">
      <c r="A717" s="335" t="s">
        <v>2663</v>
      </c>
      <c r="B717" s="335" t="s">
        <v>2664</v>
      </c>
      <c r="C717" s="335" t="s">
        <v>514</v>
      </c>
      <c r="D717" s="335" t="s">
        <v>1432</v>
      </c>
      <c r="E717" s="340">
        <v>58700</v>
      </c>
      <c r="F717" s="340">
        <v>3700</v>
      </c>
      <c r="G717" s="341">
        <v>6.73</v>
      </c>
      <c r="H717" s="340">
        <v>651290177100</v>
      </c>
    </row>
    <row r="718" spans="1:8">
      <c r="A718" s="335" t="s">
        <v>2665</v>
      </c>
      <c r="B718" s="335" t="s">
        <v>2666</v>
      </c>
      <c r="C718" s="335" t="s">
        <v>514</v>
      </c>
      <c r="D718" s="335" t="s">
        <v>1413</v>
      </c>
      <c r="E718" s="340">
        <v>14750</v>
      </c>
      <c r="F718" s="340">
        <v>700</v>
      </c>
      <c r="G718" s="341">
        <v>4.9800000000000004</v>
      </c>
      <c r="H718" s="340">
        <v>74062183750</v>
      </c>
    </row>
    <row r="719" spans="1:8">
      <c r="A719" s="335" t="s">
        <v>2667</v>
      </c>
      <c r="B719" s="335" t="s">
        <v>2668</v>
      </c>
      <c r="C719" s="335" t="s">
        <v>514</v>
      </c>
      <c r="D719" s="335" t="s">
        <v>1467</v>
      </c>
      <c r="E719" s="340">
        <v>1700</v>
      </c>
      <c r="F719" s="340">
        <v>90</v>
      </c>
      <c r="G719" s="341">
        <v>5.59</v>
      </c>
      <c r="H719" s="340">
        <v>48292646300</v>
      </c>
    </row>
    <row r="720" spans="1:8">
      <c r="A720" s="335" t="s">
        <v>2669</v>
      </c>
      <c r="B720" s="335" t="s">
        <v>2670</v>
      </c>
      <c r="C720" s="335" t="s">
        <v>514</v>
      </c>
      <c r="D720" s="335" t="s">
        <v>1418</v>
      </c>
      <c r="E720" s="340">
        <v>2355</v>
      </c>
      <c r="F720" s="340">
        <v>155</v>
      </c>
      <c r="G720" s="341">
        <v>7.05</v>
      </c>
      <c r="H720" s="340">
        <v>97338378975</v>
      </c>
    </row>
    <row r="721" spans="1:8">
      <c r="A721" s="335" t="s">
        <v>2671</v>
      </c>
      <c r="B721" s="335" t="s">
        <v>2672</v>
      </c>
      <c r="C721" s="335" t="s">
        <v>514</v>
      </c>
      <c r="D721" s="335" t="s">
        <v>1418</v>
      </c>
      <c r="E721" s="340">
        <v>9250</v>
      </c>
      <c r="F721" s="340">
        <v>120</v>
      </c>
      <c r="G721" s="341">
        <v>1.31</v>
      </c>
      <c r="H721" s="340">
        <v>104808401500</v>
      </c>
    </row>
    <row r="722" spans="1:8">
      <c r="A722" s="335" t="s">
        <v>2673</v>
      </c>
      <c r="B722" s="335" t="s">
        <v>2674</v>
      </c>
      <c r="C722" s="335" t="s">
        <v>514</v>
      </c>
      <c r="D722" s="335" t="s">
        <v>1487</v>
      </c>
      <c r="E722" s="340">
        <v>4670</v>
      </c>
      <c r="F722" s="340">
        <v>10</v>
      </c>
      <c r="G722" s="341">
        <v>0.21</v>
      </c>
      <c r="H722" s="340">
        <v>106901180150</v>
      </c>
    </row>
    <row r="723" spans="1:8">
      <c r="A723" s="335" t="s">
        <v>1242</v>
      </c>
      <c r="B723" s="335" t="s">
        <v>1243</v>
      </c>
      <c r="C723" s="335" t="s">
        <v>514</v>
      </c>
      <c r="D723" s="335" t="s">
        <v>1487</v>
      </c>
      <c r="E723" s="340">
        <v>10200</v>
      </c>
      <c r="F723" s="340">
        <v>150</v>
      </c>
      <c r="G723" s="341">
        <v>1.49</v>
      </c>
      <c r="H723" s="340">
        <v>102663112200</v>
      </c>
    </row>
    <row r="724" spans="1:8">
      <c r="A724" s="335" t="s">
        <v>2675</v>
      </c>
      <c r="B724" s="335" t="s">
        <v>2676</v>
      </c>
      <c r="C724" s="335" t="s">
        <v>514</v>
      </c>
      <c r="D724" s="335" t="s">
        <v>1535</v>
      </c>
      <c r="E724" s="340">
        <v>4135</v>
      </c>
      <c r="F724" s="340">
        <v>45</v>
      </c>
      <c r="G724" s="341">
        <v>1.1000000000000001</v>
      </c>
      <c r="H724" s="340">
        <v>228093737010</v>
      </c>
    </row>
    <row r="725" spans="1:8">
      <c r="A725" s="335" t="s">
        <v>1250</v>
      </c>
      <c r="B725" s="335" t="s">
        <v>1251</v>
      </c>
      <c r="C725" s="335" t="s">
        <v>514</v>
      </c>
      <c r="D725" s="335" t="s">
        <v>1401</v>
      </c>
      <c r="E725" s="340">
        <v>4625</v>
      </c>
      <c r="F725" s="340">
        <v>-20</v>
      </c>
      <c r="G725" s="341">
        <v>-0.43</v>
      </c>
      <c r="H725" s="340">
        <v>96882187500</v>
      </c>
    </row>
    <row r="726" spans="1:8">
      <c r="A726" s="335" t="s">
        <v>2677</v>
      </c>
      <c r="B726" s="335" t="s">
        <v>2678</v>
      </c>
      <c r="C726" s="335" t="s">
        <v>514</v>
      </c>
      <c r="D726" s="335" t="s">
        <v>1565</v>
      </c>
      <c r="E726" s="340">
        <v>24900</v>
      </c>
      <c r="F726" s="340">
        <v>-450</v>
      </c>
      <c r="G726" s="341">
        <v>-1.78</v>
      </c>
      <c r="H726" s="340">
        <v>241249426800</v>
      </c>
    </row>
    <row r="727" spans="1:8">
      <c r="A727" s="335" t="s">
        <v>2679</v>
      </c>
      <c r="B727" s="335" t="s">
        <v>2680</v>
      </c>
      <c r="C727" s="335" t="s">
        <v>514</v>
      </c>
      <c r="D727" s="335" t="s">
        <v>1413</v>
      </c>
      <c r="E727" s="340">
        <v>30450</v>
      </c>
      <c r="F727" s="340">
        <v>400</v>
      </c>
      <c r="G727" s="341">
        <v>1.33</v>
      </c>
      <c r="H727" s="340">
        <v>465217201050</v>
      </c>
    </row>
    <row r="728" spans="1:8">
      <c r="A728" s="335" t="s">
        <v>1130</v>
      </c>
      <c r="B728" s="335" t="s">
        <v>1131</v>
      </c>
      <c r="C728" s="335" t="s">
        <v>514</v>
      </c>
      <c r="D728" s="335" t="s">
        <v>1487</v>
      </c>
      <c r="E728" s="340">
        <v>13250</v>
      </c>
      <c r="F728" s="340">
        <v>150</v>
      </c>
      <c r="G728" s="341">
        <v>1.1499999999999999</v>
      </c>
      <c r="H728" s="340">
        <v>173018500000</v>
      </c>
    </row>
    <row r="729" spans="1:8">
      <c r="A729" s="335" t="s">
        <v>2681</v>
      </c>
      <c r="B729" s="335" t="s">
        <v>2682</v>
      </c>
      <c r="C729" s="335" t="s">
        <v>514</v>
      </c>
      <c r="D729" s="335" t="s">
        <v>1508</v>
      </c>
      <c r="E729" s="340">
        <v>11750</v>
      </c>
      <c r="F729" s="340">
        <v>-100</v>
      </c>
      <c r="G729" s="341">
        <v>-0.84</v>
      </c>
      <c r="H729" s="340">
        <v>187765000000</v>
      </c>
    </row>
    <row r="730" spans="1:8">
      <c r="A730" s="335" t="s">
        <v>1077</v>
      </c>
      <c r="B730" s="335" t="s">
        <v>1078</v>
      </c>
      <c r="C730" s="335" t="s">
        <v>514</v>
      </c>
      <c r="D730" s="335" t="s">
        <v>1401</v>
      </c>
      <c r="E730" s="340">
        <v>13200</v>
      </c>
      <c r="F730" s="340">
        <v>100</v>
      </c>
      <c r="G730" s="341">
        <v>0.76</v>
      </c>
      <c r="H730" s="340">
        <v>230467419600</v>
      </c>
    </row>
    <row r="731" spans="1:8">
      <c r="A731" s="335" t="s">
        <v>2683</v>
      </c>
      <c r="B731" s="335" t="s">
        <v>2684</v>
      </c>
      <c r="C731" s="335" t="s">
        <v>514</v>
      </c>
      <c r="D731" s="335" t="s">
        <v>1685</v>
      </c>
      <c r="E731" s="340">
        <v>8230</v>
      </c>
      <c r="F731" s="340">
        <v>0</v>
      </c>
      <c r="G731" s="341">
        <v>0</v>
      </c>
      <c r="H731" s="340">
        <v>59169157040</v>
      </c>
    </row>
    <row r="732" spans="1:8">
      <c r="A732" s="335" t="s">
        <v>2685</v>
      </c>
      <c r="B732" s="335" t="s">
        <v>2686</v>
      </c>
      <c r="C732" s="335" t="s">
        <v>514</v>
      </c>
      <c r="D732" s="335" t="s">
        <v>1397</v>
      </c>
      <c r="E732" s="340">
        <v>8740</v>
      </c>
      <c r="F732" s="340">
        <v>670</v>
      </c>
      <c r="G732" s="341">
        <v>8.3000000000000007</v>
      </c>
      <c r="H732" s="340">
        <v>85268209120</v>
      </c>
    </row>
    <row r="733" spans="1:8">
      <c r="A733" s="335" t="s">
        <v>2687</v>
      </c>
      <c r="B733" s="335" t="s">
        <v>2688</v>
      </c>
      <c r="C733" s="335" t="s">
        <v>514</v>
      </c>
      <c r="D733" s="335" t="s">
        <v>1397</v>
      </c>
      <c r="E733" s="340">
        <v>6050</v>
      </c>
      <c r="F733" s="340">
        <v>-150</v>
      </c>
      <c r="G733" s="341">
        <v>-2.42</v>
      </c>
      <c r="H733" s="340">
        <v>108391461200</v>
      </c>
    </row>
    <row r="734" spans="1:8">
      <c r="A734" s="335" t="s">
        <v>2689</v>
      </c>
      <c r="B734" s="335" t="s">
        <v>2690</v>
      </c>
      <c r="C734" s="335" t="s">
        <v>514</v>
      </c>
      <c r="D734" s="335" t="s">
        <v>1822</v>
      </c>
      <c r="E734" s="340">
        <v>7590</v>
      </c>
      <c r="F734" s="340">
        <v>60</v>
      </c>
      <c r="G734" s="341">
        <v>0.8</v>
      </c>
      <c r="H734" s="340">
        <v>122010881850</v>
      </c>
    </row>
    <row r="735" spans="1:8">
      <c r="A735" s="335" t="s">
        <v>2691</v>
      </c>
      <c r="B735" s="335" t="s">
        <v>2692</v>
      </c>
      <c r="C735" s="335" t="s">
        <v>514</v>
      </c>
      <c r="D735" s="335" t="s">
        <v>1423</v>
      </c>
      <c r="E735" s="340">
        <v>4725</v>
      </c>
      <c r="F735" s="340">
        <v>-5</v>
      </c>
      <c r="G735" s="341">
        <v>-0.11</v>
      </c>
      <c r="H735" s="340">
        <v>105911186850</v>
      </c>
    </row>
    <row r="736" spans="1:8">
      <c r="A736" s="335" t="s">
        <v>1390</v>
      </c>
      <c r="B736" s="335" t="s">
        <v>1391</v>
      </c>
      <c r="C736" s="335" t="s">
        <v>514</v>
      </c>
      <c r="D736" s="335" t="s">
        <v>1565</v>
      </c>
      <c r="E736" s="340">
        <v>739</v>
      </c>
      <c r="F736" s="340">
        <v>0</v>
      </c>
      <c r="G736" s="341">
        <v>0</v>
      </c>
      <c r="H736" s="340">
        <v>7101198800</v>
      </c>
    </row>
    <row r="737" spans="1:8">
      <c r="A737" s="335" t="s">
        <v>2693</v>
      </c>
      <c r="B737" s="335" t="s">
        <v>2694</v>
      </c>
      <c r="C737" s="335" t="s">
        <v>514</v>
      </c>
      <c r="D737" s="335" t="s">
        <v>1487</v>
      </c>
      <c r="E737" s="340">
        <v>1455</v>
      </c>
      <c r="F737" s="340">
        <v>-10</v>
      </c>
      <c r="G737" s="341">
        <v>-0.68</v>
      </c>
      <c r="H737" s="340">
        <v>379966850910</v>
      </c>
    </row>
    <row r="738" spans="1:8">
      <c r="A738" s="335" t="s">
        <v>2695</v>
      </c>
      <c r="B738" s="335" t="s">
        <v>2696</v>
      </c>
      <c r="C738" s="335" t="s">
        <v>514</v>
      </c>
      <c r="D738" s="335" t="s">
        <v>1446</v>
      </c>
      <c r="E738" s="340">
        <v>1540</v>
      </c>
      <c r="F738" s="340">
        <v>-15</v>
      </c>
      <c r="G738" s="341">
        <v>-0.96</v>
      </c>
      <c r="H738" s="340">
        <v>74427528560</v>
      </c>
    </row>
    <row r="739" spans="1:8">
      <c r="A739" s="335" t="s">
        <v>2697</v>
      </c>
      <c r="B739" s="335" t="s">
        <v>2698</v>
      </c>
      <c r="C739" s="335" t="s">
        <v>514</v>
      </c>
      <c r="D739" s="335" t="s">
        <v>1413</v>
      </c>
      <c r="E739" s="340">
        <v>34650</v>
      </c>
      <c r="F739" s="340">
        <v>1450</v>
      </c>
      <c r="G739" s="341">
        <v>4.37</v>
      </c>
      <c r="H739" s="340">
        <v>412698339900</v>
      </c>
    </row>
    <row r="740" spans="1:8">
      <c r="A740" s="335" t="s">
        <v>2699</v>
      </c>
      <c r="B740" s="335" t="s">
        <v>2700</v>
      </c>
      <c r="C740" s="335" t="s">
        <v>514</v>
      </c>
      <c r="D740" s="335" t="s">
        <v>2701</v>
      </c>
      <c r="E740" s="340">
        <v>639</v>
      </c>
      <c r="F740" s="340">
        <v>0</v>
      </c>
      <c r="G740" s="341">
        <v>0</v>
      </c>
      <c r="H740" s="340">
        <v>42391307925</v>
      </c>
    </row>
    <row r="741" spans="1:8">
      <c r="A741" s="335" t="s">
        <v>2702</v>
      </c>
      <c r="B741" s="335" t="s">
        <v>2703</v>
      </c>
      <c r="C741" s="335" t="s">
        <v>514</v>
      </c>
      <c r="D741" s="335" t="s">
        <v>1397</v>
      </c>
      <c r="E741" s="340">
        <v>2505</v>
      </c>
      <c r="F741" s="340">
        <v>0</v>
      </c>
      <c r="G741" s="341">
        <v>0</v>
      </c>
      <c r="H741" s="340">
        <v>18036000000</v>
      </c>
    </row>
    <row r="742" spans="1:8">
      <c r="A742" s="335" t="s">
        <v>2704</v>
      </c>
      <c r="B742" s="335" t="s">
        <v>2705</v>
      </c>
      <c r="C742" s="335" t="s">
        <v>514</v>
      </c>
      <c r="D742" s="335" t="s">
        <v>1400</v>
      </c>
      <c r="E742" s="340">
        <v>197</v>
      </c>
      <c r="F742" s="340">
        <v>0</v>
      </c>
      <c r="G742" s="341">
        <v>0</v>
      </c>
      <c r="H742" s="340">
        <v>24380639821</v>
      </c>
    </row>
    <row r="743" spans="1:8">
      <c r="A743" s="335" t="s">
        <v>941</v>
      </c>
      <c r="B743" s="335" t="s">
        <v>942</v>
      </c>
      <c r="C743" s="335" t="s">
        <v>514</v>
      </c>
      <c r="D743" s="335" t="s">
        <v>1401</v>
      </c>
      <c r="E743" s="340">
        <v>32950</v>
      </c>
      <c r="F743" s="340">
        <v>750</v>
      </c>
      <c r="G743" s="341">
        <v>2.33</v>
      </c>
      <c r="H743" s="340">
        <v>706825178650</v>
      </c>
    </row>
    <row r="744" spans="1:8">
      <c r="A744" s="335" t="s">
        <v>2706</v>
      </c>
      <c r="B744" s="335" t="s">
        <v>2707</v>
      </c>
      <c r="C744" s="335" t="s">
        <v>514</v>
      </c>
      <c r="D744" s="335" t="s">
        <v>1487</v>
      </c>
      <c r="E744" s="340">
        <v>6120</v>
      </c>
      <c r="F744" s="340">
        <v>-60</v>
      </c>
      <c r="G744" s="341">
        <v>-0.97</v>
      </c>
      <c r="H744" s="340">
        <v>90222153840</v>
      </c>
    </row>
    <row r="745" spans="1:8">
      <c r="A745" s="335" t="s">
        <v>2708</v>
      </c>
      <c r="B745" s="335" t="s">
        <v>2709</v>
      </c>
      <c r="C745" s="335" t="s">
        <v>514</v>
      </c>
      <c r="D745" s="335" t="s">
        <v>228</v>
      </c>
      <c r="E745" s="340">
        <v>6400</v>
      </c>
      <c r="F745" s="340">
        <v>30</v>
      </c>
      <c r="G745" s="341">
        <v>0.47</v>
      </c>
      <c r="H745" s="340">
        <v>37952243200</v>
      </c>
    </row>
    <row r="746" spans="1:8">
      <c r="A746" s="335" t="s">
        <v>2710</v>
      </c>
      <c r="B746" s="335" t="s">
        <v>2711</v>
      </c>
      <c r="C746" s="335" t="s">
        <v>514</v>
      </c>
      <c r="D746" s="335" t="s">
        <v>1410</v>
      </c>
      <c r="E746" s="340">
        <v>2780</v>
      </c>
      <c r="F746" s="340">
        <v>45</v>
      </c>
      <c r="G746" s="341">
        <v>1.65</v>
      </c>
      <c r="H746" s="340">
        <v>277986286260</v>
      </c>
    </row>
    <row r="747" spans="1:8">
      <c r="A747" s="335" t="s">
        <v>2712</v>
      </c>
      <c r="B747" s="335" t="s">
        <v>2713</v>
      </c>
      <c r="C747" s="335" t="s">
        <v>514</v>
      </c>
      <c r="D747" s="335" t="s">
        <v>1404</v>
      </c>
      <c r="E747" s="340">
        <v>2515</v>
      </c>
      <c r="F747" s="340">
        <v>50</v>
      </c>
      <c r="G747" s="341">
        <v>2.0299999999999998</v>
      </c>
      <c r="H747" s="340">
        <v>65725264590</v>
      </c>
    </row>
    <row r="748" spans="1:8">
      <c r="A748" s="335" t="s">
        <v>908</v>
      </c>
      <c r="B748" s="335" t="s">
        <v>909</v>
      </c>
      <c r="C748" s="335" t="s">
        <v>514</v>
      </c>
      <c r="D748" s="335" t="s">
        <v>1397</v>
      </c>
      <c r="E748" s="340">
        <v>40300</v>
      </c>
      <c r="F748" s="340">
        <v>-250</v>
      </c>
      <c r="G748" s="341">
        <v>-0.62</v>
      </c>
      <c r="H748" s="340">
        <v>1447123028000</v>
      </c>
    </row>
    <row r="749" spans="1:8">
      <c r="A749" s="335" t="s">
        <v>1168</v>
      </c>
      <c r="B749" s="335" t="s">
        <v>1169</v>
      </c>
      <c r="C749" s="335" t="s">
        <v>514</v>
      </c>
      <c r="D749" s="335" t="s">
        <v>1397</v>
      </c>
      <c r="E749" s="340">
        <v>4200</v>
      </c>
      <c r="F749" s="340">
        <v>20</v>
      </c>
      <c r="G749" s="341">
        <v>0.48</v>
      </c>
      <c r="H749" s="340">
        <v>144156054000</v>
      </c>
    </row>
    <row r="750" spans="1:8">
      <c r="A750" s="335" t="s">
        <v>2714</v>
      </c>
      <c r="B750" s="335" t="s">
        <v>2715</v>
      </c>
      <c r="C750" s="335" t="s">
        <v>514</v>
      </c>
      <c r="D750" s="335" t="s">
        <v>1467</v>
      </c>
      <c r="E750" s="340">
        <v>29950</v>
      </c>
      <c r="F750" s="340">
        <v>350</v>
      </c>
      <c r="G750" s="341">
        <v>1.18</v>
      </c>
      <c r="H750" s="340">
        <v>702402404950</v>
      </c>
    </row>
    <row r="751" spans="1:8">
      <c r="A751" s="335" t="s">
        <v>2716</v>
      </c>
      <c r="B751" s="335" t="s">
        <v>2717</v>
      </c>
      <c r="C751" s="335" t="s">
        <v>514</v>
      </c>
      <c r="D751" s="335" t="s">
        <v>1397</v>
      </c>
      <c r="E751" s="340">
        <v>7630</v>
      </c>
      <c r="F751" s="340">
        <v>90</v>
      </c>
      <c r="G751" s="341">
        <v>1.19</v>
      </c>
      <c r="H751" s="340">
        <v>152859007980</v>
      </c>
    </row>
    <row r="752" spans="1:8">
      <c r="A752" s="335" t="s">
        <v>2718</v>
      </c>
      <c r="B752" s="335" t="s">
        <v>2719</v>
      </c>
      <c r="C752" s="335" t="s">
        <v>514</v>
      </c>
      <c r="D752" s="335" t="s">
        <v>1470</v>
      </c>
      <c r="E752" s="340">
        <v>3790</v>
      </c>
      <c r="F752" s="340">
        <v>-20</v>
      </c>
      <c r="G752" s="341">
        <v>-0.52</v>
      </c>
      <c r="H752" s="340">
        <v>177633820780</v>
      </c>
    </row>
    <row r="753" spans="1:8">
      <c r="A753" s="335" t="s">
        <v>2720</v>
      </c>
      <c r="B753" s="335" t="s">
        <v>2721</v>
      </c>
      <c r="C753" s="335" t="s">
        <v>514</v>
      </c>
      <c r="D753" s="335" t="s">
        <v>1439</v>
      </c>
      <c r="E753" s="340">
        <v>22600</v>
      </c>
      <c r="F753" s="340">
        <v>-350</v>
      </c>
      <c r="G753" s="341">
        <v>-1.53</v>
      </c>
      <c r="H753" s="340">
        <v>222967712800</v>
      </c>
    </row>
    <row r="754" spans="1:8">
      <c r="A754" s="335" t="s">
        <v>2722</v>
      </c>
      <c r="B754" s="335" t="s">
        <v>2723</v>
      </c>
      <c r="C754" s="335" t="s">
        <v>514</v>
      </c>
      <c r="D754" s="335" t="s">
        <v>1410</v>
      </c>
      <c r="E754" s="340">
        <v>498</v>
      </c>
      <c r="F754" s="340">
        <v>0</v>
      </c>
      <c r="G754" s="341">
        <v>0</v>
      </c>
      <c r="H754" s="340">
        <v>6636328080</v>
      </c>
    </row>
    <row r="755" spans="1:8">
      <c r="A755" s="335" t="s">
        <v>2724</v>
      </c>
      <c r="B755" s="335" t="s">
        <v>2725</v>
      </c>
      <c r="C755" s="335" t="s">
        <v>514</v>
      </c>
      <c r="D755" s="335" t="s">
        <v>1487</v>
      </c>
      <c r="E755" s="340">
        <v>2305</v>
      </c>
      <c r="F755" s="340">
        <v>0</v>
      </c>
      <c r="G755" s="341">
        <v>0</v>
      </c>
      <c r="H755" s="340">
        <v>150437493820</v>
      </c>
    </row>
    <row r="756" spans="1:8">
      <c r="A756" s="335" t="s">
        <v>2726</v>
      </c>
      <c r="B756" s="335" t="s">
        <v>2727</v>
      </c>
      <c r="C756" s="335" t="s">
        <v>514</v>
      </c>
      <c r="D756" s="335" t="s">
        <v>1446</v>
      </c>
      <c r="E756" s="340">
        <v>11000</v>
      </c>
      <c r="F756" s="340">
        <v>150</v>
      </c>
      <c r="G756" s="341">
        <v>1.38</v>
      </c>
      <c r="H756" s="340">
        <v>120010000000</v>
      </c>
    </row>
    <row r="757" spans="1:8">
      <c r="A757" s="335" t="s">
        <v>2728</v>
      </c>
      <c r="B757" s="335" t="s">
        <v>2729</v>
      </c>
      <c r="C757" s="335" t="s">
        <v>514</v>
      </c>
      <c r="D757" s="335" t="s">
        <v>1413</v>
      </c>
      <c r="E757" s="340">
        <v>11000</v>
      </c>
      <c r="F757" s="340">
        <v>50</v>
      </c>
      <c r="G757" s="341">
        <v>0.46</v>
      </c>
      <c r="H757" s="340">
        <v>130880893000</v>
      </c>
    </row>
    <row r="758" spans="1:8">
      <c r="A758" s="335" t="s">
        <v>2730</v>
      </c>
      <c r="B758" s="335" t="s">
        <v>2731</v>
      </c>
      <c r="C758" s="335" t="s">
        <v>514</v>
      </c>
      <c r="D758" s="335" t="s">
        <v>228</v>
      </c>
      <c r="E758" s="340">
        <v>8940</v>
      </c>
      <c r="F758" s="340">
        <v>50</v>
      </c>
      <c r="G758" s="341">
        <v>0.56000000000000005</v>
      </c>
      <c r="H758" s="340">
        <v>186185870400</v>
      </c>
    </row>
    <row r="759" spans="1:8">
      <c r="A759" s="335" t="s">
        <v>1019</v>
      </c>
      <c r="B759" s="335" t="s">
        <v>1020</v>
      </c>
      <c r="C759" s="335" t="s">
        <v>514</v>
      </c>
      <c r="D759" s="335" t="s">
        <v>1401</v>
      </c>
      <c r="E759" s="340">
        <v>20150</v>
      </c>
      <c r="F759" s="340">
        <v>250</v>
      </c>
      <c r="G759" s="341">
        <v>1.26</v>
      </c>
      <c r="H759" s="340">
        <v>318974500000</v>
      </c>
    </row>
    <row r="760" spans="1:8">
      <c r="A760" s="335" t="s">
        <v>2732</v>
      </c>
      <c r="B760" s="335" t="s">
        <v>2733</v>
      </c>
      <c r="C760" s="335" t="s">
        <v>514</v>
      </c>
      <c r="D760" s="335" t="s">
        <v>1439</v>
      </c>
      <c r="E760" s="340">
        <v>2790</v>
      </c>
      <c r="F760" s="340">
        <v>25</v>
      </c>
      <c r="G760" s="341">
        <v>0.9</v>
      </c>
      <c r="H760" s="340">
        <v>34877723040</v>
      </c>
    </row>
    <row r="761" spans="1:8">
      <c r="A761" s="335" t="s">
        <v>2734</v>
      </c>
      <c r="B761" s="335" t="s">
        <v>2735</v>
      </c>
      <c r="C761" s="335" t="s">
        <v>514</v>
      </c>
      <c r="D761" s="335" t="s">
        <v>1487</v>
      </c>
      <c r="E761" s="340">
        <v>9990</v>
      </c>
      <c r="F761" s="340">
        <v>-60</v>
      </c>
      <c r="G761" s="341">
        <v>-0.6</v>
      </c>
      <c r="H761" s="340">
        <v>305453270970</v>
      </c>
    </row>
    <row r="762" spans="1:8">
      <c r="A762" s="335" t="s">
        <v>2736</v>
      </c>
      <c r="B762" s="335" t="s">
        <v>2737</v>
      </c>
      <c r="C762" s="335" t="s">
        <v>514</v>
      </c>
      <c r="D762" s="335" t="s">
        <v>1413</v>
      </c>
      <c r="E762" s="340">
        <v>85500</v>
      </c>
      <c r="F762" s="340">
        <v>200</v>
      </c>
      <c r="G762" s="341">
        <v>0.23</v>
      </c>
      <c r="H762" s="340">
        <v>1595088000000</v>
      </c>
    </row>
    <row r="763" spans="1:8">
      <c r="A763" s="335" t="s">
        <v>2738</v>
      </c>
      <c r="B763" s="335" t="s">
        <v>2739</v>
      </c>
      <c r="C763" s="335" t="s">
        <v>514</v>
      </c>
      <c r="D763" s="335" t="s">
        <v>1423</v>
      </c>
      <c r="E763" s="340">
        <v>5580</v>
      </c>
      <c r="F763" s="340">
        <v>-90</v>
      </c>
      <c r="G763" s="341">
        <v>-1.59</v>
      </c>
      <c r="H763" s="340">
        <v>91147503240</v>
      </c>
    </row>
    <row r="764" spans="1:8">
      <c r="A764" s="335" t="s">
        <v>2740</v>
      </c>
      <c r="B764" s="335" t="s">
        <v>2741</v>
      </c>
      <c r="C764" s="335" t="s">
        <v>514</v>
      </c>
      <c r="D764" s="335" t="s">
        <v>1446</v>
      </c>
      <c r="E764" s="340">
        <v>33950</v>
      </c>
      <c r="F764" s="340">
        <v>200</v>
      </c>
      <c r="G764" s="341">
        <v>0.59</v>
      </c>
      <c r="H764" s="340">
        <v>233383028200</v>
      </c>
    </row>
    <row r="765" spans="1:8">
      <c r="A765" s="335" t="s">
        <v>1324</v>
      </c>
      <c r="B765" s="335" t="s">
        <v>1325</v>
      </c>
      <c r="C765" s="335" t="s">
        <v>514</v>
      </c>
      <c r="D765" s="335" t="s">
        <v>1397</v>
      </c>
      <c r="E765" s="340">
        <v>7180</v>
      </c>
      <c r="F765" s="340">
        <v>-70</v>
      </c>
      <c r="G765" s="341">
        <v>-0.97</v>
      </c>
      <c r="H765" s="340">
        <v>58486126000</v>
      </c>
    </row>
    <row r="766" spans="1:8">
      <c r="A766" s="335" t="s">
        <v>2742</v>
      </c>
      <c r="B766" s="335" t="s">
        <v>2743</v>
      </c>
      <c r="C766" s="335" t="s">
        <v>514</v>
      </c>
      <c r="D766" s="335" t="s">
        <v>1487</v>
      </c>
      <c r="E766" s="340">
        <v>9010</v>
      </c>
      <c r="F766" s="340">
        <v>10</v>
      </c>
      <c r="G766" s="341">
        <v>0.11</v>
      </c>
      <c r="H766" s="340">
        <v>192026571050</v>
      </c>
    </row>
    <row r="767" spans="1:8">
      <c r="A767" s="335" t="s">
        <v>2744</v>
      </c>
      <c r="B767" s="335" t="s">
        <v>2745</v>
      </c>
      <c r="C767" s="335" t="s">
        <v>514</v>
      </c>
      <c r="D767" s="335" t="s">
        <v>1397</v>
      </c>
      <c r="E767" s="340">
        <v>1255</v>
      </c>
      <c r="F767" s="340">
        <v>-5</v>
      </c>
      <c r="G767" s="341">
        <v>-0.4</v>
      </c>
      <c r="H767" s="340">
        <v>90360000000</v>
      </c>
    </row>
    <row r="768" spans="1:8">
      <c r="A768" s="335" t="s">
        <v>2746</v>
      </c>
      <c r="B768" s="335" t="s">
        <v>2747</v>
      </c>
      <c r="C768" s="335" t="s">
        <v>514</v>
      </c>
      <c r="D768" s="335" t="s">
        <v>1749</v>
      </c>
      <c r="E768" s="340">
        <v>1505</v>
      </c>
      <c r="F768" s="340">
        <v>55</v>
      </c>
      <c r="G768" s="341">
        <v>3.79</v>
      </c>
      <c r="H768" s="340">
        <v>79779238805</v>
      </c>
    </row>
    <row r="769" spans="1:8">
      <c r="A769" s="335" t="s">
        <v>1007</v>
      </c>
      <c r="B769" s="335" t="s">
        <v>1008</v>
      </c>
      <c r="C769" s="335" t="s">
        <v>514</v>
      </c>
      <c r="D769" s="335" t="s">
        <v>1401</v>
      </c>
      <c r="E769" s="340">
        <v>25600</v>
      </c>
      <c r="F769" s="340">
        <v>200</v>
      </c>
      <c r="G769" s="341">
        <v>0.79</v>
      </c>
      <c r="H769" s="340">
        <v>340305433600</v>
      </c>
    </row>
    <row r="770" spans="1:8">
      <c r="A770" s="335" t="s">
        <v>2748</v>
      </c>
      <c r="B770" s="335" t="s">
        <v>2749</v>
      </c>
      <c r="C770" s="335" t="s">
        <v>514</v>
      </c>
      <c r="D770" s="335" t="s">
        <v>1565</v>
      </c>
      <c r="E770" s="340">
        <v>6600</v>
      </c>
      <c r="F770" s="340">
        <v>-30</v>
      </c>
      <c r="G770" s="341">
        <v>-0.45</v>
      </c>
      <c r="H770" s="340">
        <v>84828876000</v>
      </c>
    </row>
    <row r="771" spans="1:8">
      <c r="A771" s="335" t="s">
        <v>2750</v>
      </c>
      <c r="B771" s="335" t="s">
        <v>2751</v>
      </c>
      <c r="C771" s="335" t="s">
        <v>514</v>
      </c>
      <c r="D771" s="335" t="s">
        <v>1413</v>
      </c>
      <c r="E771" s="340">
        <v>21750</v>
      </c>
      <c r="F771" s="340">
        <v>-100</v>
      </c>
      <c r="G771" s="341">
        <v>-0.46</v>
      </c>
      <c r="H771" s="340">
        <v>1015820700000</v>
      </c>
    </row>
    <row r="772" spans="1:8">
      <c r="A772" s="335" t="s">
        <v>1095</v>
      </c>
      <c r="B772" s="335" t="s">
        <v>1096</v>
      </c>
      <c r="C772" s="335" t="s">
        <v>514</v>
      </c>
      <c r="D772" s="335" t="s">
        <v>1397</v>
      </c>
      <c r="E772" s="340">
        <v>835</v>
      </c>
      <c r="F772" s="340">
        <v>0</v>
      </c>
      <c r="G772" s="341">
        <v>0</v>
      </c>
      <c r="H772" s="340">
        <v>209977102640</v>
      </c>
    </row>
    <row r="773" spans="1:8">
      <c r="A773" s="335" t="s">
        <v>2752</v>
      </c>
      <c r="B773" s="335" t="s">
        <v>2753</v>
      </c>
      <c r="C773" s="335" t="s">
        <v>514</v>
      </c>
      <c r="D773" s="335" t="s">
        <v>1749</v>
      </c>
      <c r="E773" s="340">
        <v>42350</v>
      </c>
      <c r="F773" s="340">
        <v>-400</v>
      </c>
      <c r="G773" s="341">
        <v>-0.94</v>
      </c>
      <c r="H773" s="340">
        <v>469661500000</v>
      </c>
    </row>
    <row r="774" spans="1:8">
      <c r="A774" s="335" t="s">
        <v>2754</v>
      </c>
      <c r="B774" s="335" t="s">
        <v>2755</v>
      </c>
      <c r="C774" s="335" t="s">
        <v>514</v>
      </c>
      <c r="D774" s="335" t="s">
        <v>1404</v>
      </c>
      <c r="E774" s="340">
        <v>20350</v>
      </c>
      <c r="F774" s="340">
        <v>-100</v>
      </c>
      <c r="G774" s="341">
        <v>-0.49</v>
      </c>
      <c r="H774" s="340">
        <v>833493834800</v>
      </c>
    </row>
    <row r="775" spans="1:8">
      <c r="A775" s="335" t="s">
        <v>2756</v>
      </c>
      <c r="B775" s="335" t="s">
        <v>2757</v>
      </c>
      <c r="C775" s="335" t="s">
        <v>514</v>
      </c>
      <c r="D775" s="335" t="s">
        <v>1467</v>
      </c>
      <c r="E775" s="340">
        <v>48150</v>
      </c>
      <c r="F775" s="340">
        <v>-1150</v>
      </c>
      <c r="G775" s="341">
        <v>-2.33</v>
      </c>
      <c r="H775" s="340">
        <v>451374471000</v>
      </c>
    </row>
    <row r="776" spans="1:8">
      <c r="A776" s="335" t="s">
        <v>2758</v>
      </c>
      <c r="B776" s="335" t="s">
        <v>2759</v>
      </c>
      <c r="C776" s="335" t="s">
        <v>514</v>
      </c>
      <c r="D776" s="335" t="s">
        <v>1423</v>
      </c>
      <c r="E776" s="340">
        <v>4480</v>
      </c>
      <c r="F776" s="340">
        <v>0</v>
      </c>
      <c r="G776" s="341">
        <v>0</v>
      </c>
      <c r="H776" s="340">
        <v>155061688320</v>
      </c>
    </row>
    <row r="777" spans="1:8">
      <c r="A777" s="335" t="s">
        <v>2760</v>
      </c>
      <c r="B777" s="335" t="s">
        <v>2761</v>
      </c>
      <c r="C777" s="335" t="s">
        <v>514</v>
      </c>
      <c r="D777" s="335" t="s">
        <v>1401</v>
      </c>
      <c r="E777" s="340">
        <v>181</v>
      </c>
      <c r="F777" s="340">
        <v>0</v>
      </c>
      <c r="G777" s="341">
        <v>0</v>
      </c>
      <c r="H777" s="340">
        <v>19975625713</v>
      </c>
    </row>
    <row r="778" spans="1:8">
      <c r="A778" s="335" t="s">
        <v>2762</v>
      </c>
      <c r="B778" s="335" t="s">
        <v>2763</v>
      </c>
      <c r="C778" s="335" t="s">
        <v>514</v>
      </c>
      <c r="D778" s="335" t="s">
        <v>1446</v>
      </c>
      <c r="E778" s="340">
        <v>9430</v>
      </c>
      <c r="F778" s="340">
        <v>520</v>
      </c>
      <c r="G778" s="341">
        <v>5.84</v>
      </c>
      <c r="H778" s="340">
        <v>191022453840</v>
      </c>
    </row>
    <row r="779" spans="1:8">
      <c r="A779" s="335" t="s">
        <v>2764</v>
      </c>
      <c r="B779" s="335" t="s">
        <v>2765</v>
      </c>
      <c r="C779" s="335" t="s">
        <v>514</v>
      </c>
      <c r="D779" s="335" t="s">
        <v>1473</v>
      </c>
      <c r="E779" s="340">
        <v>1100</v>
      </c>
      <c r="F779" s="340">
        <v>0</v>
      </c>
      <c r="G779" s="341">
        <v>0</v>
      </c>
      <c r="H779" s="340">
        <v>81066045500</v>
      </c>
    </row>
    <row r="780" spans="1:8">
      <c r="A780" s="335" t="s">
        <v>2766</v>
      </c>
      <c r="B780" s="335" t="s">
        <v>2767</v>
      </c>
      <c r="C780" s="335" t="s">
        <v>514</v>
      </c>
      <c r="D780" s="335" t="s">
        <v>1432</v>
      </c>
      <c r="E780" s="340">
        <v>13500</v>
      </c>
      <c r="F780" s="340">
        <v>250</v>
      </c>
      <c r="G780" s="341">
        <v>1.89</v>
      </c>
      <c r="H780" s="340">
        <v>93522600000</v>
      </c>
    </row>
    <row r="781" spans="1:8">
      <c r="A781" s="335" t="s">
        <v>2768</v>
      </c>
      <c r="B781" s="335" t="s">
        <v>2769</v>
      </c>
      <c r="C781" s="335" t="s">
        <v>514</v>
      </c>
      <c r="D781" s="335" t="s">
        <v>1487</v>
      </c>
      <c r="E781" s="340">
        <v>1920</v>
      </c>
      <c r="F781" s="340">
        <v>0</v>
      </c>
      <c r="G781" s="341">
        <v>0</v>
      </c>
      <c r="H781" s="340">
        <v>164619542400</v>
      </c>
    </row>
    <row r="782" spans="1:8">
      <c r="A782" s="335" t="s">
        <v>2770</v>
      </c>
      <c r="B782" s="335" t="s">
        <v>2771</v>
      </c>
      <c r="C782" s="335" t="s">
        <v>514</v>
      </c>
      <c r="D782" s="335" t="s">
        <v>1473</v>
      </c>
      <c r="E782" s="340">
        <v>38150</v>
      </c>
      <c r="F782" s="340">
        <v>-1050</v>
      </c>
      <c r="G782" s="341">
        <v>-2.68</v>
      </c>
      <c r="H782" s="340">
        <v>4046634210500</v>
      </c>
    </row>
    <row r="783" spans="1:8">
      <c r="A783" s="335" t="s">
        <v>2772</v>
      </c>
      <c r="B783" s="335" t="s">
        <v>2773</v>
      </c>
      <c r="C783" s="335" t="s">
        <v>514</v>
      </c>
      <c r="D783" s="335" t="s">
        <v>1432</v>
      </c>
      <c r="E783" s="340">
        <v>11750</v>
      </c>
      <c r="F783" s="340">
        <v>-100</v>
      </c>
      <c r="G783" s="341">
        <v>-0.84</v>
      </c>
      <c r="H783" s="340">
        <v>1106625645500</v>
      </c>
    </row>
    <row r="784" spans="1:8">
      <c r="A784" s="335" t="s">
        <v>2774</v>
      </c>
      <c r="B784" s="335" t="s">
        <v>2775</v>
      </c>
      <c r="C784" s="335" t="s">
        <v>514</v>
      </c>
      <c r="D784" s="335" t="s">
        <v>1432</v>
      </c>
      <c r="E784" s="340">
        <v>17450</v>
      </c>
      <c r="F784" s="340">
        <v>350</v>
      </c>
      <c r="G784" s="341">
        <v>2.0499999999999998</v>
      </c>
      <c r="H784" s="340">
        <v>390143976450</v>
      </c>
    </row>
    <row r="785" spans="1:8">
      <c r="A785" s="335" t="s">
        <v>2776</v>
      </c>
      <c r="B785" s="335" t="s">
        <v>2777</v>
      </c>
      <c r="C785" s="335" t="s">
        <v>514</v>
      </c>
      <c r="D785" s="335" t="s">
        <v>1397</v>
      </c>
      <c r="E785" s="340">
        <v>1050</v>
      </c>
      <c r="F785" s="340">
        <v>5</v>
      </c>
      <c r="G785" s="341">
        <v>0.48</v>
      </c>
      <c r="H785" s="340">
        <v>95671145850</v>
      </c>
    </row>
    <row r="786" spans="1:8">
      <c r="A786" s="335" t="s">
        <v>2778</v>
      </c>
      <c r="B786" s="335" t="s">
        <v>2779</v>
      </c>
      <c r="C786" s="335" t="s">
        <v>514</v>
      </c>
      <c r="D786" s="335" t="s">
        <v>1647</v>
      </c>
      <c r="E786" s="340">
        <v>42250</v>
      </c>
      <c r="F786" s="340">
        <v>250</v>
      </c>
      <c r="G786" s="341">
        <v>0.6</v>
      </c>
      <c r="H786" s="340">
        <v>217255753000</v>
      </c>
    </row>
    <row r="787" spans="1:8">
      <c r="A787" s="335" t="s">
        <v>2780</v>
      </c>
      <c r="B787" s="335" t="s">
        <v>2781</v>
      </c>
      <c r="C787" s="335" t="s">
        <v>514</v>
      </c>
      <c r="D787" s="335" t="s">
        <v>1400</v>
      </c>
      <c r="E787" s="340">
        <v>2125</v>
      </c>
      <c r="F787" s="340">
        <v>-5</v>
      </c>
      <c r="G787" s="341">
        <v>-0.23</v>
      </c>
      <c r="H787" s="340">
        <v>9158750000</v>
      </c>
    </row>
    <row r="788" spans="1:8">
      <c r="A788" s="335" t="s">
        <v>2782</v>
      </c>
      <c r="B788" s="335" t="s">
        <v>2783</v>
      </c>
      <c r="C788" s="335" t="s">
        <v>514</v>
      </c>
      <c r="D788" s="335" t="s">
        <v>1400</v>
      </c>
      <c r="E788" s="340">
        <v>2045</v>
      </c>
      <c r="F788" s="340">
        <v>5</v>
      </c>
      <c r="G788" s="341">
        <v>0.25</v>
      </c>
      <c r="H788" s="340">
        <v>10460175000</v>
      </c>
    </row>
    <row r="789" spans="1:8">
      <c r="A789" s="335" t="s">
        <v>1370</v>
      </c>
      <c r="B789" s="335" t="s">
        <v>1371</v>
      </c>
      <c r="C789" s="335" t="s">
        <v>514</v>
      </c>
      <c r="D789" s="335" t="s">
        <v>1397</v>
      </c>
      <c r="E789" s="340">
        <v>1950</v>
      </c>
      <c r="F789" s="340">
        <v>85</v>
      </c>
      <c r="G789" s="341">
        <v>4.5599999999999996</v>
      </c>
      <c r="H789" s="340">
        <v>36086284650</v>
      </c>
    </row>
    <row r="790" spans="1:8">
      <c r="A790" s="335" t="s">
        <v>1132</v>
      </c>
      <c r="B790" s="335" t="s">
        <v>1133</v>
      </c>
      <c r="C790" s="335" t="s">
        <v>514</v>
      </c>
      <c r="D790" s="335" t="s">
        <v>1397</v>
      </c>
      <c r="E790" s="340">
        <v>16550</v>
      </c>
      <c r="F790" s="340">
        <v>850</v>
      </c>
      <c r="G790" s="341">
        <v>5.41</v>
      </c>
      <c r="H790" s="340">
        <v>165500000000</v>
      </c>
    </row>
    <row r="791" spans="1:8">
      <c r="A791" s="335" t="s">
        <v>2784</v>
      </c>
      <c r="B791" s="335" t="s">
        <v>2785</v>
      </c>
      <c r="C791" s="335" t="s">
        <v>514</v>
      </c>
      <c r="D791" s="335" t="s">
        <v>1565</v>
      </c>
      <c r="E791" s="340">
        <v>40250</v>
      </c>
      <c r="F791" s="340">
        <v>1350</v>
      </c>
      <c r="G791" s="341">
        <v>3.47</v>
      </c>
      <c r="H791" s="340">
        <v>332465000000</v>
      </c>
    </row>
    <row r="792" spans="1:8">
      <c r="A792" s="335" t="s">
        <v>2786</v>
      </c>
      <c r="B792" s="335" t="s">
        <v>2787</v>
      </c>
      <c r="C792" s="335" t="s">
        <v>514</v>
      </c>
      <c r="D792" s="335" t="s">
        <v>1565</v>
      </c>
      <c r="E792" s="340">
        <v>39400</v>
      </c>
      <c r="F792" s="340">
        <v>1850</v>
      </c>
      <c r="G792" s="341">
        <v>4.93</v>
      </c>
      <c r="H792" s="340">
        <v>210396000000</v>
      </c>
    </row>
    <row r="793" spans="1:8">
      <c r="A793" s="335" t="s">
        <v>2788</v>
      </c>
      <c r="B793" s="335" t="s">
        <v>2789</v>
      </c>
      <c r="C793" s="335" t="s">
        <v>514</v>
      </c>
      <c r="D793" s="335" t="s">
        <v>1508</v>
      </c>
      <c r="E793" s="340">
        <v>7380</v>
      </c>
      <c r="F793" s="340">
        <v>390</v>
      </c>
      <c r="G793" s="341">
        <v>5.58</v>
      </c>
      <c r="H793" s="340">
        <v>141262550460</v>
      </c>
    </row>
    <row r="794" spans="1:8">
      <c r="A794" s="335" t="s">
        <v>2790</v>
      </c>
      <c r="B794" s="335" t="s">
        <v>2791</v>
      </c>
      <c r="C794" s="335" t="s">
        <v>514</v>
      </c>
      <c r="D794" s="335" t="s">
        <v>1400</v>
      </c>
      <c r="E794" s="340">
        <v>4815</v>
      </c>
      <c r="F794" s="340">
        <v>1110</v>
      </c>
      <c r="G794" s="341">
        <v>29.96</v>
      </c>
      <c r="H794" s="340">
        <v>231120000000</v>
      </c>
    </row>
    <row r="795" spans="1:8">
      <c r="A795" s="335" t="s">
        <v>2792</v>
      </c>
      <c r="B795" s="335" t="s">
        <v>2793</v>
      </c>
      <c r="C795" s="335" t="s">
        <v>514</v>
      </c>
      <c r="D795" s="335" t="s">
        <v>1401</v>
      </c>
      <c r="E795" s="340">
        <v>355</v>
      </c>
      <c r="F795" s="340">
        <v>-3</v>
      </c>
      <c r="G795" s="341">
        <v>-0.84</v>
      </c>
      <c r="H795" s="340">
        <v>50628613260</v>
      </c>
    </row>
    <row r="796" spans="1:8">
      <c r="A796" s="335" t="s">
        <v>1211</v>
      </c>
      <c r="B796" s="335" t="s">
        <v>1212</v>
      </c>
      <c r="C796" s="335" t="s">
        <v>514</v>
      </c>
      <c r="D796" s="335" t="s">
        <v>1401</v>
      </c>
      <c r="E796" s="340">
        <v>6720</v>
      </c>
      <c r="F796" s="340">
        <v>240</v>
      </c>
      <c r="G796" s="341">
        <v>3.7</v>
      </c>
      <c r="H796" s="340">
        <v>117960729600</v>
      </c>
    </row>
    <row r="797" spans="1:8">
      <c r="A797" s="335" t="s">
        <v>2794</v>
      </c>
      <c r="B797" s="335" t="s">
        <v>2795</v>
      </c>
      <c r="C797" s="335" t="s">
        <v>514</v>
      </c>
      <c r="D797" s="335" t="s">
        <v>1473</v>
      </c>
      <c r="E797" s="340">
        <v>2035</v>
      </c>
      <c r="F797" s="340">
        <v>0</v>
      </c>
      <c r="G797" s="341">
        <v>0</v>
      </c>
      <c r="H797" s="340">
        <v>58427546375</v>
      </c>
    </row>
    <row r="798" spans="1:8">
      <c r="A798" s="335" t="s">
        <v>2796</v>
      </c>
      <c r="B798" s="335" t="s">
        <v>2797</v>
      </c>
      <c r="C798" s="335" t="s">
        <v>514</v>
      </c>
      <c r="D798" s="335" t="s">
        <v>1446</v>
      </c>
      <c r="E798" s="340">
        <v>40100</v>
      </c>
      <c r="F798" s="340">
        <v>2350</v>
      </c>
      <c r="G798" s="341">
        <v>6.23</v>
      </c>
      <c r="H798" s="340">
        <v>275913102600</v>
      </c>
    </row>
    <row r="799" spans="1:8">
      <c r="A799" s="335" t="s">
        <v>2798</v>
      </c>
      <c r="B799" s="335" t="s">
        <v>2799</v>
      </c>
      <c r="C799" s="335" t="s">
        <v>514</v>
      </c>
      <c r="D799" s="335" t="s">
        <v>1410</v>
      </c>
      <c r="E799" s="340">
        <v>705</v>
      </c>
      <c r="F799" s="340">
        <v>-3</v>
      </c>
      <c r="G799" s="341">
        <v>-0.42</v>
      </c>
      <c r="H799" s="340">
        <v>125980127985</v>
      </c>
    </row>
    <row r="800" spans="1:8">
      <c r="A800" s="335" t="s">
        <v>2800</v>
      </c>
      <c r="B800" s="335" t="s">
        <v>2801</v>
      </c>
      <c r="C800" s="335" t="s">
        <v>514</v>
      </c>
      <c r="D800" s="335" t="s">
        <v>1397</v>
      </c>
      <c r="E800" s="340">
        <v>23600</v>
      </c>
      <c r="F800" s="340">
        <v>-150</v>
      </c>
      <c r="G800" s="341">
        <v>-0.63</v>
      </c>
      <c r="H800" s="340">
        <v>556124442000</v>
      </c>
    </row>
    <row r="801" spans="1:8">
      <c r="A801" s="335" t="s">
        <v>2802</v>
      </c>
      <c r="B801" s="335" t="s">
        <v>2803</v>
      </c>
      <c r="C801" s="335" t="s">
        <v>514</v>
      </c>
      <c r="D801" s="335" t="s">
        <v>1446</v>
      </c>
      <c r="E801" s="340">
        <v>23900</v>
      </c>
      <c r="F801" s="340">
        <v>-350</v>
      </c>
      <c r="G801" s="341">
        <v>-1.44</v>
      </c>
      <c r="H801" s="340">
        <v>307880278000</v>
      </c>
    </row>
    <row r="802" spans="1:8">
      <c r="A802" s="335" t="s">
        <v>2804</v>
      </c>
      <c r="B802" s="335" t="s">
        <v>2805</v>
      </c>
      <c r="C802" s="335" t="s">
        <v>514</v>
      </c>
      <c r="D802" s="335" t="s">
        <v>1397</v>
      </c>
      <c r="E802" s="340">
        <v>1435</v>
      </c>
      <c r="F802" s="340">
        <v>5</v>
      </c>
      <c r="G802" s="341">
        <v>0.35</v>
      </c>
      <c r="H802" s="340">
        <v>38302457480</v>
      </c>
    </row>
    <row r="803" spans="1:8">
      <c r="A803" s="335" t="s">
        <v>2806</v>
      </c>
      <c r="B803" s="335" t="s">
        <v>2807</v>
      </c>
      <c r="C803" s="335" t="s">
        <v>514</v>
      </c>
      <c r="D803" s="335" t="s">
        <v>1432</v>
      </c>
      <c r="E803" s="340">
        <v>25800</v>
      </c>
      <c r="F803" s="340">
        <v>-500</v>
      </c>
      <c r="G803" s="341">
        <v>-1.9</v>
      </c>
      <c r="H803" s="340">
        <v>841025149200</v>
      </c>
    </row>
    <row r="804" spans="1:8">
      <c r="A804" s="335" t="s">
        <v>2808</v>
      </c>
      <c r="B804" s="335" t="s">
        <v>2809</v>
      </c>
      <c r="C804" s="335" t="s">
        <v>514</v>
      </c>
      <c r="D804" s="335" t="s">
        <v>1432</v>
      </c>
      <c r="E804" s="340">
        <v>8440</v>
      </c>
      <c r="F804" s="340">
        <v>30</v>
      </c>
      <c r="G804" s="341">
        <v>0.36</v>
      </c>
      <c r="H804" s="340">
        <v>97996789360</v>
      </c>
    </row>
    <row r="805" spans="1:8">
      <c r="A805" s="335" t="s">
        <v>2810</v>
      </c>
      <c r="B805" s="335" t="s">
        <v>2811</v>
      </c>
      <c r="C805" s="335" t="s">
        <v>514</v>
      </c>
      <c r="D805" s="335" t="s">
        <v>1473</v>
      </c>
      <c r="E805" s="340">
        <v>4195</v>
      </c>
      <c r="F805" s="340">
        <v>0</v>
      </c>
      <c r="G805" s="341">
        <v>0</v>
      </c>
      <c r="H805" s="340">
        <v>61074166000</v>
      </c>
    </row>
    <row r="806" spans="1:8">
      <c r="A806" s="335" t="s">
        <v>2812</v>
      </c>
      <c r="B806" s="335" t="s">
        <v>2813</v>
      </c>
      <c r="C806" s="335" t="s">
        <v>514</v>
      </c>
      <c r="D806" s="335" t="s">
        <v>1487</v>
      </c>
      <c r="E806" s="340">
        <v>57900</v>
      </c>
      <c r="F806" s="340">
        <v>700</v>
      </c>
      <c r="G806" s="341">
        <v>1.22</v>
      </c>
      <c r="H806" s="340">
        <v>1279022058900</v>
      </c>
    </row>
    <row r="807" spans="1:8">
      <c r="A807" s="335" t="s">
        <v>2814</v>
      </c>
      <c r="B807" s="335" t="s">
        <v>2815</v>
      </c>
      <c r="C807" s="335" t="s">
        <v>514</v>
      </c>
      <c r="D807" s="335" t="s">
        <v>1446</v>
      </c>
      <c r="E807" s="340">
        <v>165000</v>
      </c>
      <c r="F807" s="340">
        <v>2000</v>
      </c>
      <c r="G807" s="341">
        <v>1.23</v>
      </c>
      <c r="H807" s="340">
        <v>3470802390000</v>
      </c>
    </row>
    <row r="808" spans="1:8">
      <c r="A808" s="335" t="s">
        <v>2816</v>
      </c>
      <c r="B808" s="335" t="s">
        <v>2817</v>
      </c>
      <c r="C808" s="335" t="s">
        <v>514</v>
      </c>
      <c r="D808" s="335" t="s">
        <v>1473</v>
      </c>
      <c r="E808" s="340">
        <v>3150</v>
      </c>
      <c r="F808" s="340">
        <v>-190</v>
      </c>
      <c r="G808" s="341">
        <v>-5.69</v>
      </c>
      <c r="H808" s="340">
        <v>80858515500</v>
      </c>
    </row>
    <row r="809" spans="1:8">
      <c r="A809" s="335" t="s">
        <v>2818</v>
      </c>
      <c r="B809" s="335" t="s">
        <v>2819</v>
      </c>
      <c r="C809" s="335" t="s">
        <v>514</v>
      </c>
      <c r="D809" s="335" t="s">
        <v>1404</v>
      </c>
      <c r="E809" s="340">
        <v>4840</v>
      </c>
      <c r="F809" s="340">
        <v>-30</v>
      </c>
      <c r="G809" s="341">
        <v>-0.62</v>
      </c>
      <c r="H809" s="340">
        <v>55176000000</v>
      </c>
    </row>
    <row r="810" spans="1:8">
      <c r="A810" s="335" t="s">
        <v>2820</v>
      </c>
      <c r="B810" s="335" t="s">
        <v>2821</v>
      </c>
      <c r="C810" s="335" t="s">
        <v>514</v>
      </c>
      <c r="D810" s="335" t="s">
        <v>1432</v>
      </c>
      <c r="E810" s="340">
        <v>12450</v>
      </c>
      <c r="F810" s="340">
        <v>-50</v>
      </c>
      <c r="G810" s="341">
        <v>-0.4</v>
      </c>
      <c r="H810" s="340">
        <v>150396000000</v>
      </c>
    </row>
    <row r="811" spans="1:8">
      <c r="A811" s="335" t="s">
        <v>2822</v>
      </c>
      <c r="B811" s="335" t="s">
        <v>2823</v>
      </c>
      <c r="C811" s="335" t="s">
        <v>514</v>
      </c>
      <c r="D811" s="335" t="s">
        <v>1410</v>
      </c>
      <c r="E811" s="340">
        <v>331</v>
      </c>
      <c r="F811" s="340">
        <v>16</v>
      </c>
      <c r="G811" s="341">
        <v>5.08</v>
      </c>
      <c r="H811" s="340">
        <v>36374945445</v>
      </c>
    </row>
    <row r="812" spans="1:8">
      <c r="A812" s="335" t="s">
        <v>961</v>
      </c>
      <c r="B812" s="335" t="s">
        <v>962</v>
      </c>
      <c r="C812" s="335" t="s">
        <v>514</v>
      </c>
      <c r="D812" s="335" t="s">
        <v>1401</v>
      </c>
      <c r="E812" s="340">
        <v>28750</v>
      </c>
      <c r="F812" s="340">
        <v>450</v>
      </c>
      <c r="G812" s="341">
        <v>1.59</v>
      </c>
      <c r="H812" s="340">
        <v>581722152500</v>
      </c>
    </row>
    <row r="813" spans="1:8">
      <c r="A813" s="335" t="s">
        <v>2824</v>
      </c>
      <c r="B813" s="335" t="s">
        <v>2825</v>
      </c>
      <c r="C813" s="335" t="s">
        <v>514</v>
      </c>
      <c r="D813" s="335" t="s">
        <v>1467</v>
      </c>
      <c r="E813" s="340">
        <v>5950</v>
      </c>
      <c r="F813" s="340">
        <v>-60</v>
      </c>
      <c r="G813" s="341">
        <v>-1</v>
      </c>
      <c r="H813" s="340">
        <v>85471036000</v>
      </c>
    </row>
    <row r="814" spans="1:8">
      <c r="A814" s="335" t="s">
        <v>1240</v>
      </c>
      <c r="B814" s="335" t="s">
        <v>1241</v>
      </c>
      <c r="C814" s="335" t="s">
        <v>514</v>
      </c>
      <c r="D814" s="335" t="s">
        <v>1397</v>
      </c>
      <c r="E814" s="340">
        <v>12450</v>
      </c>
      <c r="F814" s="340">
        <v>250</v>
      </c>
      <c r="G814" s="341">
        <v>2.0499999999999998</v>
      </c>
      <c r="H814" s="340">
        <v>104402238900</v>
      </c>
    </row>
    <row r="815" spans="1:8">
      <c r="A815" s="335" t="s">
        <v>2826</v>
      </c>
      <c r="B815" s="335" t="s">
        <v>2827</v>
      </c>
      <c r="C815" s="335" t="s">
        <v>514</v>
      </c>
      <c r="D815" s="335" t="s">
        <v>1476</v>
      </c>
      <c r="E815" s="340">
        <v>1590</v>
      </c>
      <c r="F815" s="340">
        <v>5</v>
      </c>
      <c r="G815" s="341">
        <v>0.32</v>
      </c>
      <c r="H815" s="340">
        <v>52745941320</v>
      </c>
    </row>
    <row r="816" spans="1:8">
      <c r="A816" s="335" t="s">
        <v>352</v>
      </c>
      <c r="B816" s="335" t="s">
        <v>2828</v>
      </c>
      <c r="C816" s="335" t="s">
        <v>514</v>
      </c>
      <c r="D816" s="335" t="s">
        <v>1413</v>
      </c>
      <c r="E816" s="340">
        <v>13450</v>
      </c>
      <c r="F816" s="340">
        <v>400</v>
      </c>
      <c r="G816" s="341">
        <v>3.07</v>
      </c>
      <c r="H816" s="340">
        <v>488443838150</v>
      </c>
    </row>
    <row r="817" spans="1:8">
      <c r="A817" s="335" t="s">
        <v>2829</v>
      </c>
      <c r="B817" s="335" t="s">
        <v>2830</v>
      </c>
      <c r="C817" s="335" t="s">
        <v>514</v>
      </c>
      <c r="D817" s="335" t="s">
        <v>228</v>
      </c>
      <c r="E817" s="340">
        <v>4760</v>
      </c>
      <c r="F817" s="340">
        <v>50</v>
      </c>
      <c r="G817" s="341">
        <v>1.06</v>
      </c>
      <c r="H817" s="340">
        <v>161279619480</v>
      </c>
    </row>
    <row r="818" spans="1:8">
      <c r="A818" s="335" t="s">
        <v>2831</v>
      </c>
      <c r="B818" s="335" t="s">
        <v>2832</v>
      </c>
      <c r="C818" s="335" t="s">
        <v>514</v>
      </c>
      <c r="D818" s="335" t="s">
        <v>228</v>
      </c>
      <c r="E818" s="340">
        <v>4810</v>
      </c>
      <c r="F818" s="340">
        <v>0</v>
      </c>
      <c r="G818" s="341">
        <v>0</v>
      </c>
      <c r="H818" s="340">
        <v>35430815940</v>
      </c>
    </row>
    <row r="819" spans="1:8">
      <c r="A819" s="335" t="s">
        <v>1160</v>
      </c>
      <c r="B819" s="335" t="s">
        <v>1161</v>
      </c>
      <c r="C819" s="335" t="s">
        <v>514</v>
      </c>
      <c r="D819" s="335" t="s">
        <v>1401</v>
      </c>
      <c r="E819" s="340">
        <v>14500</v>
      </c>
      <c r="F819" s="340">
        <v>400</v>
      </c>
      <c r="G819" s="341">
        <v>2.84</v>
      </c>
      <c r="H819" s="340">
        <v>150425610000</v>
      </c>
    </row>
    <row r="820" spans="1:8">
      <c r="A820" s="335" t="s">
        <v>2833</v>
      </c>
      <c r="B820" s="335" t="s">
        <v>2834</v>
      </c>
      <c r="C820" s="335" t="s">
        <v>514</v>
      </c>
      <c r="D820" s="335" t="s">
        <v>1749</v>
      </c>
      <c r="E820" s="340">
        <v>9650</v>
      </c>
      <c r="F820" s="340">
        <v>50</v>
      </c>
      <c r="G820" s="341">
        <v>0.52</v>
      </c>
      <c r="H820" s="340">
        <v>74044980750</v>
      </c>
    </row>
    <row r="821" spans="1:8">
      <c r="A821" s="335" t="s">
        <v>2835</v>
      </c>
      <c r="B821" s="335" t="s">
        <v>2836</v>
      </c>
      <c r="C821" s="335" t="s">
        <v>514</v>
      </c>
      <c r="D821" s="335" t="s">
        <v>1473</v>
      </c>
      <c r="E821" s="340">
        <v>5130</v>
      </c>
      <c r="F821" s="340">
        <v>-70</v>
      </c>
      <c r="G821" s="341">
        <v>-1.35</v>
      </c>
      <c r="H821" s="340">
        <v>166948606440</v>
      </c>
    </row>
    <row r="822" spans="1:8">
      <c r="A822" s="335" t="s">
        <v>2837</v>
      </c>
      <c r="B822" s="335" t="s">
        <v>2838</v>
      </c>
      <c r="C822" s="335" t="s">
        <v>514</v>
      </c>
      <c r="D822" s="335" t="s">
        <v>1432</v>
      </c>
      <c r="E822" s="340">
        <v>23600</v>
      </c>
      <c r="F822" s="340">
        <v>-650</v>
      </c>
      <c r="G822" s="341">
        <v>-2.68</v>
      </c>
      <c r="H822" s="340">
        <v>200310026800</v>
      </c>
    </row>
    <row r="823" spans="1:8">
      <c r="A823" s="335" t="s">
        <v>2839</v>
      </c>
      <c r="B823" s="335" t="s">
        <v>2840</v>
      </c>
      <c r="C823" s="335" t="s">
        <v>514</v>
      </c>
      <c r="D823" s="335" t="s">
        <v>1446</v>
      </c>
      <c r="E823" s="340">
        <v>31400</v>
      </c>
      <c r="F823" s="340">
        <v>-6600</v>
      </c>
      <c r="G823" s="341">
        <v>-17.37</v>
      </c>
      <c r="H823" s="340">
        <v>326642613400</v>
      </c>
    </row>
    <row r="824" spans="1:8">
      <c r="A824" s="335" t="s">
        <v>1378</v>
      </c>
      <c r="B824" s="335" t="s">
        <v>1379</v>
      </c>
      <c r="C824" s="335" t="s">
        <v>514</v>
      </c>
      <c r="D824" s="335" t="s">
        <v>1401</v>
      </c>
      <c r="E824" s="340">
        <v>896</v>
      </c>
      <c r="F824" s="340">
        <v>6</v>
      </c>
      <c r="G824" s="341">
        <v>0.67</v>
      </c>
      <c r="H824" s="340">
        <v>28937134464</v>
      </c>
    </row>
    <row r="825" spans="1:8">
      <c r="A825" s="335" t="s">
        <v>2841</v>
      </c>
      <c r="B825" s="335" t="s">
        <v>2842</v>
      </c>
      <c r="C825" s="335" t="s">
        <v>514</v>
      </c>
      <c r="D825" s="335" t="s">
        <v>1397</v>
      </c>
      <c r="E825" s="340">
        <v>10250</v>
      </c>
      <c r="F825" s="340">
        <v>-50</v>
      </c>
      <c r="G825" s="341">
        <v>-0.49</v>
      </c>
      <c r="H825" s="340">
        <v>115758723500</v>
      </c>
    </row>
    <row r="826" spans="1:8">
      <c r="A826" s="335" t="s">
        <v>2843</v>
      </c>
      <c r="B826" s="335" t="s">
        <v>2844</v>
      </c>
      <c r="C826" s="335" t="s">
        <v>514</v>
      </c>
      <c r="D826" s="335" t="s">
        <v>1410</v>
      </c>
      <c r="E826" s="340">
        <v>1560</v>
      </c>
      <c r="F826" s="340">
        <v>-60</v>
      </c>
      <c r="G826" s="341">
        <v>-3.7</v>
      </c>
      <c r="H826" s="340">
        <v>84214916760</v>
      </c>
    </row>
    <row r="827" spans="1:8">
      <c r="A827" s="335" t="s">
        <v>2845</v>
      </c>
      <c r="B827" s="335" t="s">
        <v>2846</v>
      </c>
      <c r="C827" s="335" t="s">
        <v>514</v>
      </c>
      <c r="D827" s="335" t="s">
        <v>1400</v>
      </c>
      <c r="E827" s="340">
        <v>2110</v>
      </c>
      <c r="F827" s="340">
        <v>10</v>
      </c>
      <c r="G827" s="341">
        <v>0.48</v>
      </c>
      <c r="H827" s="340">
        <v>7216200000</v>
      </c>
    </row>
    <row r="828" spans="1:8">
      <c r="A828" s="335" t="s">
        <v>2847</v>
      </c>
      <c r="B828" s="335" t="s">
        <v>2848</v>
      </c>
      <c r="C828" s="335" t="s">
        <v>514</v>
      </c>
      <c r="D828" s="335" t="s">
        <v>1400</v>
      </c>
      <c r="E828" s="340">
        <v>2180</v>
      </c>
      <c r="F828" s="340">
        <v>0</v>
      </c>
      <c r="G828" s="341">
        <v>0</v>
      </c>
      <c r="H828" s="340">
        <v>9395800000</v>
      </c>
    </row>
    <row r="829" spans="1:8">
      <c r="A829" s="335" t="s">
        <v>2849</v>
      </c>
      <c r="B829" s="335" t="s">
        <v>2850</v>
      </c>
      <c r="C829" s="335" t="s">
        <v>514</v>
      </c>
      <c r="D829" s="335" t="s">
        <v>1400</v>
      </c>
      <c r="E829" s="340">
        <v>2100</v>
      </c>
      <c r="F829" s="340">
        <v>5</v>
      </c>
      <c r="G829" s="341">
        <v>0.24</v>
      </c>
      <c r="H829" s="340">
        <v>14721000000</v>
      </c>
    </row>
    <row r="830" spans="1:8">
      <c r="A830" s="335" t="s">
        <v>2851</v>
      </c>
      <c r="B830" s="335" t="s">
        <v>2852</v>
      </c>
      <c r="C830" s="335" t="s">
        <v>514</v>
      </c>
      <c r="D830" s="335" t="s">
        <v>1400</v>
      </c>
      <c r="E830" s="340">
        <v>2090</v>
      </c>
      <c r="F830" s="340">
        <v>0</v>
      </c>
      <c r="G830" s="341">
        <v>0</v>
      </c>
      <c r="H830" s="340">
        <v>9614000000</v>
      </c>
    </row>
    <row r="831" spans="1:8">
      <c r="A831" s="335" t="s">
        <v>2853</v>
      </c>
      <c r="B831" s="335" t="s">
        <v>2854</v>
      </c>
      <c r="C831" s="335" t="s">
        <v>514</v>
      </c>
      <c r="D831" s="335" t="s">
        <v>1423</v>
      </c>
      <c r="E831" s="340">
        <v>17600</v>
      </c>
      <c r="F831" s="340">
        <v>-200</v>
      </c>
      <c r="G831" s="341">
        <v>-1.1200000000000001</v>
      </c>
      <c r="H831" s="340">
        <v>157199680000</v>
      </c>
    </row>
    <row r="832" spans="1:8">
      <c r="A832" s="335" t="s">
        <v>2855</v>
      </c>
      <c r="B832" s="335" t="s">
        <v>2856</v>
      </c>
      <c r="C832" s="335" t="s">
        <v>514</v>
      </c>
      <c r="D832" s="335" t="s">
        <v>1432</v>
      </c>
      <c r="E832" s="340">
        <v>16250</v>
      </c>
      <c r="F832" s="340">
        <v>-250</v>
      </c>
      <c r="G832" s="341">
        <v>-1.52</v>
      </c>
      <c r="H832" s="340">
        <v>200929820000</v>
      </c>
    </row>
    <row r="833" spans="1:8">
      <c r="A833" s="335" t="s">
        <v>2857</v>
      </c>
      <c r="B833" s="335" t="s">
        <v>2858</v>
      </c>
      <c r="C833" s="335" t="s">
        <v>514</v>
      </c>
      <c r="D833" s="335" t="s">
        <v>228</v>
      </c>
      <c r="E833" s="340">
        <v>3360</v>
      </c>
      <c r="F833" s="340">
        <v>-415</v>
      </c>
      <c r="G833" s="341">
        <v>-10.99</v>
      </c>
      <c r="H833" s="340">
        <v>38451379680</v>
      </c>
    </row>
    <row r="834" spans="1:8">
      <c r="A834" s="335" t="s">
        <v>2859</v>
      </c>
      <c r="B834" s="335" t="s">
        <v>2860</v>
      </c>
      <c r="C834" s="335" t="s">
        <v>514</v>
      </c>
      <c r="D834" s="335" t="s">
        <v>1413</v>
      </c>
      <c r="E834" s="340">
        <v>114600</v>
      </c>
      <c r="F834" s="340">
        <v>-6900</v>
      </c>
      <c r="G834" s="341">
        <v>-5.68</v>
      </c>
      <c r="H834" s="340">
        <v>950499276000</v>
      </c>
    </row>
    <row r="835" spans="1:8">
      <c r="A835" s="335" t="s">
        <v>2861</v>
      </c>
      <c r="B835" s="335" t="s">
        <v>2862</v>
      </c>
      <c r="C835" s="335" t="s">
        <v>514</v>
      </c>
      <c r="D835" s="335" t="s">
        <v>1413</v>
      </c>
      <c r="E835" s="340">
        <v>18250</v>
      </c>
      <c r="F835" s="340">
        <v>250</v>
      </c>
      <c r="G835" s="341">
        <v>1.39</v>
      </c>
      <c r="H835" s="340">
        <v>626463899250</v>
      </c>
    </row>
    <row r="836" spans="1:8">
      <c r="A836" s="335" t="s">
        <v>2863</v>
      </c>
      <c r="B836" s="335" t="s">
        <v>2864</v>
      </c>
      <c r="C836" s="335" t="s">
        <v>514</v>
      </c>
      <c r="D836" s="335" t="s">
        <v>228</v>
      </c>
      <c r="E836" s="340">
        <v>8150</v>
      </c>
      <c r="F836" s="340">
        <v>-50</v>
      </c>
      <c r="G836" s="341">
        <v>-0.61</v>
      </c>
      <c r="H836" s="340">
        <v>83495315600</v>
      </c>
    </row>
    <row r="837" spans="1:8">
      <c r="A837" s="335" t="s">
        <v>1225</v>
      </c>
      <c r="B837" s="335" t="s">
        <v>1226</v>
      </c>
      <c r="C837" s="335" t="s">
        <v>514</v>
      </c>
      <c r="D837" s="335" t="s">
        <v>1397</v>
      </c>
      <c r="E837" s="340">
        <v>1900</v>
      </c>
      <c r="F837" s="340">
        <v>10</v>
      </c>
      <c r="G837" s="341">
        <v>0.53</v>
      </c>
      <c r="H837" s="340">
        <v>111371308200</v>
      </c>
    </row>
    <row r="838" spans="1:8">
      <c r="A838" s="335" t="s">
        <v>1270</v>
      </c>
      <c r="B838" s="335" t="s">
        <v>1271</v>
      </c>
      <c r="C838" s="335" t="s">
        <v>514</v>
      </c>
      <c r="D838" s="335" t="s">
        <v>1487</v>
      </c>
      <c r="E838" s="340">
        <v>3905</v>
      </c>
      <c r="F838" s="340">
        <v>15</v>
      </c>
      <c r="G838" s="341">
        <v>0.39</v>
      </c>
      <c r="H838" s="340">
        <v>84094897425</v>
      </c>
    </row>
    <row r="839" spans="1:8">
      <c r="A839" s="335" t="s">
        <v>2865</v>
      </c>
      <c r="B839" s="335" t="s">
        <v>2866</v>
      </c>
      <c r="C839" s="335" t="s">
        <v>514</v>
      </c>
      <c r="D839" s="335" t="s">
        <v>1423</v>
      </c>
      <c r="E839" s="340">
        <v>1935</v>
      </c>
      <c r="F839" s="340">
        <v>15</v>
      </c>
      <c r="G839" s="341">
        <v>0.78</v>
      </c>
      <c r="H839" s="340">
        <v>36230791005</v>
      </c>
    </row>
    <row r="840" spans="1:8">
      <c r="A840" s="335" t="s">
        <v>1376</v>
      </c>
      <c r="B840" s="335" t="s">
        <v>1377</v>
      </c>
      <c r="C840" s="335" t="s">
        <v>514</v>
      </c>
      <c r="D840" s="335" t="s">
        <v>1401</v>
      </c>
      <c r="E840" s="340">
        <v>4455</v>
      </c>
      <c r="F840" s="340">
        <v>170</v>
      </c>
      <c r="G840" s="341">
        <v>3.97</v>
      </c>
      <c r="H840" s="340">
        <v>29752272000</v>
      </c>
    </row>
    <row r="841" spans="1:8">
      <c r="A841" s="335" t="s">
        <v>2867</v>
      </c>
      <c r="B841" s="335" t="s">
        <v>2868</v>
      </c>
      <c r="C841" s="335" t="s">
        <v>514</v>
      </c>
      <c r="D841" s="335" t="s">
        <v>1401</v>
      </c>
      <c r="E841" s="340">
        <v>14050</v>
      </c>
      <c r="F841" s="340">
        <v>300</v>
      </c>
      <c r="G841" s="341">
        <v>2.1800000000000002</v>
      </c>
      <c r="H841" s="340">
        <v>615173517600</v>
      </c>
    </row>
    <row r="842" spans="1:8">
      <c r="A842" s="335" t="s">
        <v>2869</v>
      </c>
      <c r="B842" s="335" t="s">
        <v>2870</v>
      </c>
      <c r="C842" s="335" t="s">
        <v>514</v>
      </c>
      <c r="D842" s="335" t="s">
        <v>1401</v>
      </c>
      <c r="E842" s="340">
        <v>5560</v>
      </c>
      <c r="F842" s="340">
        <v>30</v>
      </c>
      <c r="G842" s="341">
        <v>0.54</v>
      </c>
      <c r="H842" s="340">
        <v>89435485640</v>
      </c>
    </row>
    <row r="843" spans="1:8">
      <c r="A843" s="335" t="s">
        <v>2871</v>
      </c>
      <c r="B843" s="335" t="s">
        <v>2872</v>
      </c>
      <c r="C843" s="335" t="s">
        <v>514</v>
      </c>
      <c r="D843" s="335" t="s">
        <v>1413</v>
      </c>
      <c r="E843" s="340">
        <v>32900</v>
      </c>
      <c r="F843" s="340">
        <v>-500</v>
      </c>
      <c r="G843" s="341">
        <v>-1.5</v>
      </c>
      <c r="H843" s="340">
        <v>719753563200</v>
      </c>
    </row>
    <row r="844" spans="1:8">
      <c r="A844" s="335" t="s">
        <v>2873</v>
      </c>
      <c r="B844" s="335" t="s">
        <v>2874</v>
      </c>
      <c r="C844" s="335" t="s">
        <v>514</v>
      </c>
      <c r="D844" s="335" t="s">
        <v>1487</v>
      </c>
      <c r="E844" s="340">
        <v>81600</v>
      </c>
      <c r="F844" s="340">
        <v>3200</v>
      </c>
      <c r="G844" s="341">
        <v>4.08</v>
      </c>
      <c r="H844" s="340">
        <v>2291224286400</v>
      </c>
    </row>
    <row r="845" spans="1:8">
      <c r="A845" s="335" t="s">
        <v>2875</v>
      </c>
      <c r="B845" s="335" t="s">
        <v>2876</v>
      </c>
      <c r="C845" s="335" t="s">
        <v>514</v>
      </c>
      <c r="D845" s="335" t="s">
        <v>1685</v>
      </c>
      <c r="E845" s="340">
        <v>35600</v>
      </c>
      <c r="F845" s="340">
        <v>-1250</v>
      </c>
      <c r="G845" s="341">
        <v>-3.39</v>
      </c>
      <c r="H845" s="340">
        <v>476674850800</v>
      </c>
    </row>
    <row r="846" spans="1:8">
      <c r="A846" s="335" t="s">
        <v>1252</v>
      </c>
      <c r="B846" s="335" t="s">
        <v>1253</v>
      </c>
      <c r="C846" s="335" t="s">
        <v>514</v>
      </c>
      <c r="D846" s="335" t="s">
        <v>1487</v>
      </c>
      <c r="E846" s="340">
        <v>10800</v>
      </c>
      <c r="F846" s="340">
        <v>300</v>
      </c>
      <c r="G846" s="341">
        <v>2.86</v>
      </c>
      <c r="H846" s="340">
        <v>96074154000</v>
      </c>
    </row>
    <row r="847" spans="1:8">
      <c r="A847" s="335" t="s">
        <v>1033</v>
      </c>
      <c r="B847" s="335" t="s">
        <v>1034</v>
      </c>
      <c r="C847" s="335" t="s">
        <v>514</v>
      </c>
      <c r="D847" s="335" t="s">
        <v>1401</v>
      </c>
      <c r="E847" s="340">
        <v>16900</v>
      </c>
      <c r="F847" s="340">
        <v>300</v>
      </c>
      <c r="G847" s="341">
        <v>1.81</v>
      </c>
      <c r="H847" s="340">
        <v>288297488700</v>
      </c>
    </row>
    <row r="848" spans="1:8">
      <c r="A848" s="335" t="s">
        <v>2877</v>
      </c>
      <c r="B848" s="335" t="s">
        <v>2878</v>
      </c>
      <c r="C848" s="335" t="s">
        <v>514</v>
      </c>
      <c r="D848" s="335" t="s">
        <v>1397</v>
      </c>
      <c r="E848" s="340">
        <v>18750</v>
      </c>
      <c r="F848" s="340">
        <v>850</v>
      </c>
      <c r="G848" s="341">
        <v>4.75</v>
      </c>
      <c r="H848" s="340">
        <v>133302187500</v>
      </c>
    </row>
    <row r="849" spans="1:8">
      <c r="A849" s="335" t="s">
        <v>1217</v>
      </c>
      <c r="B849" s="335" t="s">
        <v>1218</v>
      </c>
      <c r="C849" s="335" t="s">
        <v>514</v>
      </c>
      <c r="D849" s="335" t="s">
        <v>1487</v>
      </c>
      <c r="E849" s="340">
        <v>1380</v>
      </c>
      <c r="F849" s="340">
        <v>15</v>
      </c>
      <c r="G849" s="341">
        <v>1.1000000000000001</v>
      </c>
      <c r="H849" s="340">
        <v>116537576220</v>
      </c>
    </row>
    <row r="850" spans="1:8">
      <c r="A850" s="335" t="s">
        <v>2879</v>
      </c>
      <c r="B850" s="335" t="s">
        <v>2880</v>
      </c>
      <c r="C850" s="335" t="s">
        <v>514</v>
      </c>
      <c r="D850" s="335" t="s">
        <v>1401</v>
      </c>
      <c r="E850" s="340">
        <v>13250</v>
      </c>
      <c r="F850" s="340">
        <v>100</v>
      </c>
      <c r="G850" s="341">
        <v>0.76</v>
      </c>
      <c r="H850" s="340">
        <v>106256559750</v>
      </c>
    </row>
    <row r="851" spans="1:8">
      <c r="A851" s="335" t="s">
        <v>2881</v>
      </c>
      <c r="B851" s="335" t="s">
        <v>2882</v>
      </c>
      <c r="C851" s="335" t="s">
        <v>514</v>
      </c>
      <c r="D851" s="335" t="s">
        <v>1418</v>
      </c>
      <c r="E851" s="340">
        <v>9250</v>
      </c>
      <c r="F851" s="340">
        <v>10</v>
      </c>
      <c r="G851" s="341">
        <v>0.11</v>
      </c>
      <c r="H851" s="340">
        <v>180780862250</v>
      </c>
    </row>
    <row r="852" spans="1:8">
      <c r="A852" s="335" t="s">
        <v>2883</v>
      </c>
      <c r="B852" s="335" t="s">
        <v>2884</v>
      </c>
      <c r="C852" s="335" t="s">
        <v>514</v>
      </c>
      <c r="D852" s="335" t="s">
        <v>1400</v>
      </c>
      <c r="E852" s="340">
        <v>1175</v>
      </c>
      <c r="F852" s="340">
        <v>0</v>
      </c>
      <c r="G852" s="341">
        <v>0</v>
      </c>
      <c r="H852" s="340">
        <v>75705391000</v>
      </c>
    </row>
    <row r="853" spans="1:8">
      <c r="A853" s="335" t="s">
        <v>2885</v>
      </c>
      <c r="B853" s="335" t="s">
        <v>2886</v>
      </c>
      <c r="C853" s="335" t="s">
        <v>514</v>
      </c>
      <c r="D853" s="335" t="s">
        <v>1432</v>
      </c>
      <c r="E853" s="340">
        <v>9000</v>
      </c>
      <c r="F853" s="340">
        <v>150</v>
      </c>
      <c r="G853" s="341">
        <v>1.69</v>
      </c>
      <c r="H853" s="340">
        <v>80716131000</v>
      </c>
    </row>
    <row r="854" spans="1:8">
      <c r="A854" s="335" t="s">
        <v>2887</v>
      </c>
      <c r="B854" s="335" t="s">
        <v>2888</v>
      </c>
      <c r="C854" s="335" t="s">
        <v>514</v>
      </c>
      <c r="D854" s="335" t="s">
        <v>1487</v>
      </c>
      <c r="E854" s="340">
        <v>58700</v>
      </c>
      <c r="F854" s="340">
        <v>3200</v>
      </c>
      <c r="G854" s="341">
        <v>5.77</v>
      </c>
      <c r="H854" s="340">
        <v>1048586393400</v>
      </c>
    </row>
    <row r="855" spans="1:8">
      <c r="A855" s="335" t="s">
        <v>2889</v>
      </c>
      <c r="B855" s="335" t="s">
        <v>2890</v>
      </c>
      <c r="C855" s="335" t="s">
        <v>514</v>
      </c>
      <c r="D855" s="335" t="s">
        <v>1685</v>
      </c>
      <c r="E855" s="340">
        <v>4460</v>
      </c>
      <c r="F855" s="340">
        <v>50</v>
      </c>
      <c r="G855" s="341">
        <v>1.1299999999999999</v>
      </c>
      <c r="H855" s="340">
        <v>139076840080</v>
      </c>
    </row>
    <row r="856" spans="1:8">
      <c r="A856" s="335" t="s">
        <v>2891</v>
      </c>
      <c r="B856" s="335" t="s">
        <v>2892</v>
      </c>
      <c r="C856" s="335" t="s">
        <v>514</v>
      </c>
      <c r="D856" s="335" t="s">
        <v>1647</v>
      </c>
      <c r="E856" s="340">
        <v>4970</v>
      </c>
      <c r="F856" s="340">
        <v>30</v>
      </c>
      <c r="G856" s="341">
        <v>0.61</v>
      </c>
      <c r="H856" s="340">
        <v>87472000000</v>
      </c>
    </row>
    <row r="857" spans="1:8">
      <c r="A857" s="335" t="s">
        <v>2893</v>
      </c>
      <c r="B857" s="335" t="s">
        <v>2894</v>
      </c>
      <c r="C857" s="335" t="s">
        <v>514</v>
      </c>
      <c r="D857" s="335" t="s">
        <v>1473</v>
      </c>
      <c r="E857" s="340">
        <v>7140</v>
      </c>
      <c r="F857" s="340">
        <v>-50</v>
      </c>
      <c r="G857" s="341">
        <v>-0.7</v>
      </c>
      <c r="H857" s="340">
        <v>247952236560</v>
      </c>
    </row>
    <row r="858" spans="1:8">
      <c r="A858" s="335" t="s">
        <v>2895</v>
      </c>
      <c r="B858" s="335" t="s">
        <v>2896</v>
      </c>
      <c r="C858" s="335" t="s">
        <v>514</v>
      </c>
      <c r="D858" s="335" t="s">
        <v>1439</v>
      </c>
      <c r="E858" s="340">
        <v>2115</v>
      </c>
      <c r="F858" s="340">
        <v>15</v>
      </c>
      <c r="G858" s="341">
        <v>0.71</v>
      </c>
      <c r="H858" s="340">
        <v>38352826260</v>
      </c>
    </row>
    <row r="859" spans="1:8">
      <c r="A859" s="335" t="s">
        <v>2897</v>
      </c>
      <c r="B859" s="335" t="s">
        <v>2898</v>
      </c>
      <c r="C859" s="335" t="s">
        <v>514</v>
      </c>
      <c r="D859" s="335" t="s">
        <v>1565</v>
      </c>
      <c r="E859" s="340">
        <v>4075</v>
      </c>
      <c r="F859" s="340">
        <v>0</v>
      </c>
      <c r="G859" s="341">
        <v>0</v>
      </c>
      <c r="H859" s="340">
        <v>89497452375</v>
      </c>
    </row>
    <row r="860" spans="1:8">
      <c r="A860" s="335" t="s">
        <v>1067</v>
      </c>
      <c r="B860" s="335" t="s">
        <v>1068</v>
      </c>
      <c r="C860" s="335" t="s">
        <v>514</v>
      </c>
      <c r="D860" s="335" t="s">
        <v>1401</v>
      </c>
      <c r="E860" s="340">
        <v>11200</v>
      </c>
      <c r="F860" s="340">
        <v>-50</v>
      </c>
      <c r="G860" s="341">
        <v>-0.44</v>
      </c>
      <c r="H860" s="340">
        <v>244246116800</v>
      </c>
    </row>
    <row r="861" spans="1:8">
      <c r="A861" s="335" t="s">
        <v>2899</v>
      </c>
      <c r="B861" s="335" t="s">
        <v>2900</v>
      </c>
      <c r="C861" s="335" t="s">
        <v>514</v>
      </c>
      <c r="D861" s="335" t="s">
        <v>1565</v>
      </c>
      <c r="E861" s="340">
        <v>9800</v>
      </c>
      <c r="F861" s="340">
        <v>-140</v>
      </c>
      <c r="G861" s="341">
        <v>-1.41</v>
      </c>
      <c r="H861" s="340">
        <v>164622399200</v>
      </c>
    </row>
    <row r="862" spans="1:8">
      <c r="A862" s="335" t="s">
        <v>2901</v>
      </c>
      <c r="B862" s="335" t="s">
        <v>2902</v>
      </c>
      <c r="C862" s="335" t="s">
        <v>514</v>
      </c>
      <c r="D862" s="335" t="s">
        <v>1470</v>
      </c>
      <c r="E862" s="340">
        <v>15050</v>
      </c>
      <c r="F862" s="340">
        <v>250</v>
      </c>
      <c r="G862" s="341">
        <v>1.69</v>
      </c>
      <c r="H862" s="340">
        <v>333956775950</v>
      </c>
    </row>
    <row r="863" spans="1:8">
      <c r="A863" s="335" t="s">
        <v>1140</v>
      </c>
      <c r="B863" s="335" t="s">
        <v>1141</v>
      </c>
      <c r="C863" s="335" t="s">
        <v>514</v>
      </c>
      <c r="D863" s="335" t="s">
        <v>1397</v>
      </c>
      <c r="E863" s="340">
        <v>13800</v>
      </c>
      <c r="F863" s="340">
        <v>300</v>
      </c>
      <c r="G863" s="341">
        <v>2.2200000000000002</v>
      </c>
      <c r="H863" s="340">
        <v>157353616800</v>
      </c>
    </row>
    <row r="864" spans="1:8">
      <c r="A864" s="335" t="s">
        <v>2903</v>
      </c>
      <c r="B864" s="335" t="s">
        <v>2904</v>
      </c>
      <c r="C864" s="335" t="s">
        <v>514</v>
      </c>
      <c r="D864" s="335" t="s">
        <v>1423</v>
      </c>
      <c r="E864" s="340">
        <v>27750</v>
      </c>
      <c r="F864" s="340">
        <v>750</v>
      </c>
      <c r="G864" s="341">
        <v>2.78</v>
      </c>
      <c r="H864" s="340">
        <v>344044500000</v>
      </c>
    </row>
    <row r="865" spans="1:8">
      <c r="A865" s="335" t="s">
        <v>2905</v>
      </c>
      <c r="B865" s="335" t="s">
        <v>2906</v>
      </c>
      <c r="C865" s="335" t="s">
        <v>514</v>
      </c>
      <c r="D865" s="335" t="s">
        <v>228</v>
      </c>
      <c r="E865" s="340">
        <v>13150</v>
      </c>
      <c r="F865" s="340">
        <v>0</v>
      </c>
      <c r="G865" s="341">
        <v>0</v>
      </c>
      <c r="H865" s="340">
        <v>106922650000</v>
      </c>
    </row>
    <row r="866" spans="1:8">
      <c r="A866" s="335" t="s">
        <v>2907</v>
      </c>
      <c r="B866" s="335" t="s">
        <v>2908</v>
      </c>
      <c r="C866" s="335" t="s">
        <v>514</v>
      </c>
      <c r="D866" s="335" t="s">
        <v>1470</v>
      </c>
      <c r="E866" s="340">
        <v>3645</v>
      </c>
      <c r="F866" s="340">
        <v>30</v>
      </c>
      <c r="G866" s="341">
        <v>0.83</v>
      </c>
      <c r="H866" s="340">
        <v>46776168360</v>
      </c>
    </row>
    <row r="867" spans="1:8">
      <c r="A867" s="335" t="s">
        <v>1256</v>
      </c>
      <c r="B867" s="335" t="s">
        <v>1257</v>
      </c>
      <c r="C867" s="335" t="s">
        <v>514</v>
      </c>
      <c r="D867" s="335" t="s">
        <v>1401</v>
      </c>
      <c r="E867" s="340">
        <v>2175</v>
      </c>
      <c r="F867" s="340">
        <v>-55</v>
      </c>
      <c r="G867" s="341">
        <v>-2.4700000000000002</v>
      </c>
      <c r="H867" s="340">
        <v>94030413450</v>
      </c>
    </row>
    <row r="868" spans="1:8">
      <c r="A868" s="335" t="s">
        <v>2909</v>
      </c>
      <c r="B868" s="335" t="s">
        <v>2910</v>
      </c>
      <c r="C868" s="335" t="s">
        <v>514</v>
      </c>
      <c r="D868" s="335" t="s">
        <v>1397</v>
      </c>
      <c r="E868" s="340">
        <v>8230</v>
      </c>
      <c r="F868" s="340">
        <v>0</v>
      </c>
      <c r="G868" s="341">
        <v>0</v>
      </c>
      <c r="H868" s="340">
        <v>129622500000</v>
      </c>
    </row>
    <row r="869" spans="1:8">
      <c r="A869" s="335" t="s">
        <v>2911</v>
      </c>
      <c r="B869" s="335" t="s">
        <v>2912</v>
      </c>
      <c r="C869" s="335" t="s">
        <v>514</v>
      </c>
      <c r="D869" s="335" t="s">
        <v>1473</v>
      </c>
      <c r="E869" s="340">
        <v>20950</v>
      </c>
      <c r="F869" s="340">
        <v>-200</v>
      </c>
      <c r="G869" s="341">
        <v>-0.95</v>
      </c>
      <c r="H869" s="340">
        <v>111979635500</v>
      </c>
    </row>
    <row r="870" spans="1:8">
      <c r="A870" s="335" t="s">
        <v>2913</v>
      </c>
      <c r="B870" s="335" t="s">
        <v>2914</v>
      </c>
      <c r="C870" s="335" t="s">
        <v>514</v>
      </c>
      <c r="D870" s="335" t="s">
        <v>1508</v>
      </c>
      <c r="E870" s="340">
        <v>2940</v>
      </c>
      <c r="F870" s="340">
        <v>-20</v>
      </c>
      <c r="G870" s="341">
        <v>-0.68</v>
      </c>
      <c r="H870" s="340">
        <v>67720774380</v>
      </c>
    </row>
    <row r="871" spans="1:8">
      <c r="A871" s="335" t="s">
        <v>2915</v>
      </c>
      <c r="B871" s="335" t="s">
        <v>2916</v>
      </c>
      <c r="C871" s="335" t="s">
        <v>514</v>
      </c>
      <c r="D871" s="335" t="s">
        <v>1423</v>
      </c>
      <c r="E871" s="340">
        <v>2560</v>
      </c>
      <c r="F871" s="340">
        <v>-25</v>
      </c>
      <c r="G871" s="341">
        <v>-0.97</v>
      </c>
      <c r="H871" s="340">
        <v>84481126400</v>
      </c>
    </row>
    <row r="872" spans="1:8">
      <c r="A872" s="335" t="s">
        <v>2917</v>
      </c>
      <c r="B872" s="335" t="s">
        <v>2918</v>
      </c>
      <c r="C872" s="335" t="s">
        <v>514</v>
      </c>
      <c r="D872" s="335" t="s">
        <v>1562</v>
      </c>
      <c r="E872" s="340">
        <v>15450</v>
      </c>
      <c r="F872" s="340">
        <v>0</v>
      </c>
      <c r="G872" s="341">
        <v>0</v>
      </c>
      <c r="H872" s="340">
        <v>265740000000</v>
      </c>
    </row>
    <row r="873" spans="1:8">
      <c r="A873" s="335" t="s">
        <v>1071</v>
      </c>
      <c r="B873" s="335" t="s">
        <v>1072</v>
      </c>
      <c r="C873" s="335" t="s">
        <v>514</v>
      </c>
      <c r="D873" s="335" t="s">
        <v>1401</v>
      </c>
      <c r="E873" s="340">
        <v>14250</v>
      </c>
      <c r="F873" s="340">
        <v>-250</v>
      </c>
      <c r="G873" s="341">
        <v>-1.72</v>
      </c>
      <c r="H873" s="340">
        <v>240142154250</v>
      </c>
    </row>
    <row r="874" spans="1:8">
      <c r="A874" s="335" t="s">
        <v>2919</v>
      </c>
      <c r="B874" s="335" t="s">
        <v>2920</v>
      </c>
      <c r="C874" s="335" t="s">
        <v>514</v>
      </c>
      <c r="D874" s="335" t="s">
        <v>1400</v>
      </c>
      <c r="E874" s="340">
        <v>606</v>
      </c>
      <c r="F874" s="340">
        <v>-3</v>
      </c>
      <c r="G874" s="341">
        <v>-0.49</v>
      </c>
      <c r="H874" s="340">
        <v>39033102360</v>
      </c>
    </row>
    <row r="875" spans="1:8">
      <c r="A875" s="335" t="s">
        <v>2921</v>
      </c>
      <c r="B875" s="335" t="s">
        <v>2922</v>
      </c>
      <c r="C875" s="335" t="s">
        <v>514</v>
      </c>
      <c r="D875" s="335" t="s">
        <v>1423</v>
      </c>
      <c r="E875" s="340">
        <v>4895</v>
      </c>
      <c r="F875" s="340">
        <v>20</v>
      </c>
      <c r="G875" s="341">
        <v>0.41</v>
      </c>
      <c r="H875" s="340">
        <v>82930962730</v>
      </c>
    </row>
    <row r="876" spans="1:8">
      <c r="A876" s="335" t="s">
        <v>1264</v>
      </c>
      <c r="B876" s="335" t="s">
        <v>1265</v>
      </c>
      <c r="C876" s="335" t="s">
        <v>514</v>
      </c>
      <c r="D876" s="335" t="s">
        <v>1401</v>
      </c>
      <c r="E876" s="340">
        <v>7690</v>
      </c>
      <c r="F876" s="340">
        <v>260</v>
      </c>
      <c r="G876" s="341">
        <v>3.5</v>
      </c>
      <c r="H876" s="340">
        <v>90331423210</v>
      </c>
    </row>
    <row r="877" spans="1:8">
      <c r="A877" s="335" t="s">
        <v>2923</v>
      </c>
      <c r="B877" s="335" t="s">
        <v>2924</v>
      </c>
      <c r="C877" s="335" t="s">
        <v>514</v>
      </c>
      <c r="D877" s="335" t="s">
        <v>1432</v>
      </c>
      <c r="E877" s="340">
        <v>10350</v>
      </c>
      <c r="F877" s="340">
        <v>300</v>
      </c>
      <c r="G877" s="341">
        <v>2.99</v>
      </c>
      <c r="H877" s="340">
        <v>111395911500</v>
      </c>
    </row>
    <row r="878" spans="1:8">
      <c r="A878" s="335" t="s">
        <v>985</v>
      </c>
      <c r="B878" s="335" t="s">
        <v>986</v>
      </c>
      <c r="C878" s="335" t="s">
        <v>514</v>
      </c>
      <c r="D878" s="335" t="s">
        <v>1397</v>
      </c>
      <c r="E878" s="340">
        <v>46000</v>
      </c>
      <c r="F878" s="340">
        <v>1000</v>
      </c>
      <c r="G878" s="341">
        <v>2.2200000000000002</v>
      </c>
      <c r="H878" s="340">
        <v>428238932000</v>
      </c>
    </row>
    <row r="879" spans="1:8">
      <c r="A879" s="335" t="s">
        <v>2925</v>
      </c>
      <c r="B879" s="335" t="s">
        <v>2926</v>
      </c>
      <c r="C879" s="335" t="s">
        <v>514</v>
      </c>
      <c r="D879" s="335" t="s">
        <v>1432</v>
      </c>
      <c r="E879" s="340">
        <v>7720</v>
      </c>
      <c r="F879" s="340">
        <v>-80</v>
      </c>
      <c r="G879" s="341">
        <v>-1.03</v>
      </c>
      <c r="H879" s="340">
        <v>183663223560</v>
      </c>
    </row>
    <row r="880" spans="1:8">
      <c r="A880" s="335" t="s">
        <v>2927</v>
      </c>
      <c r="B880" s="335" t="s">
        <v>2928</v>
      </c>
      <c r="C880" s="335" t="s">
        <v>514</v>
      </c>
      <c r="D880" s="335" t="s">
        <v>1397</v>
      </c>
      <c r="E880" s="340">
        <v>3700</v>
      </c>
      <c r="F880" s="340">
        <v>-90</v>
      </c>
      <c r="G880" s="341">
        <v>-2.37</v>
      </c>
      <c r="H880" s="340">
        <v>168622545700</v>
      </c>
    </row>
    <row r="881" spans="1:8">
      <c r="A881" s="335" t="s">
        <v>2929</v>
      </c>
      <c r="B881" s="335" t="s">
        <v>2930</v>
      </c>
      <c r="C881" s="335" t="s">
        <v>514</v>
      </c>
      <c r="D881" s="335" t="s">
        <v>1473</v>
      </c>
      <c r="E881" s="340">
        <v>1150</v>
      </c>
      <c r="F881" s="340">
        <v>-10</v>
      </c>
      <c r="G881" s="341">
        <v>-0.86</v>
      </c>
      <c r="H881" s="340">
        <v>134796746300</v>
      </c>
    </row>
    <row r="882" spans="1:8">
      <c r="A882" s="335" t="s">
        <v>2931</v>
      </c>
      <c r="B882" s="335" t="s">
        <v>2932</v>
      </c>
      <c r="C882" s="335" t="s">
        <v>514</v>
      </c>
      <c r="D882" s="335" t="s">
        <v>1432</v>
      </c>
      <c r="E882" s="340">
        <v>5970</v>
      </c>
      <c r="F882" s="340">
        <v>90</v>
      </c>
      <c r="G882" s="341">
        <v>1.53</v>
      </c>
      <c r="H882" s="340">
        <v>70714948500</v>
      </c>
    </row>
    <row r="883" spans="1:8">
      <c r="A883" s="335" t="s">
        <v>2933</v>
      </c>
      <c r="B883" s="335" t="s">
        <v>2934</v>
      </c>
      <c r="C883" s="335" t="s">
        <v>514</v>
      </c>
      <c r="D883" s="335" t="s">
        <v>1822</v>
      </c>
      <c r="E883" s="340">
        <v>6510</v>
      </c>
      <c r="F883" s="340">
        <v>-40</v>
      </c>
      <c r="G883" s="341">
        <v>-0.61</v>
      </c>
      <c r="H883" s="340">
        <v>115538711820</v>
      </c>
    </row>
    <row r="884" spans="1:8">
      <c r="A884" s="335" t="s">
        <v>2935</v>
      </c>
      <c r="B884" s="335" t="s">
        <v>2936</v>
      </c>
      <c r="C884" s="335" t="s">
        <v>514</v>
      </c>
      <c r="D884" s="335" t="s">
        <v>1487</v>
      </c>
      <c r="E884" s="340">
        <v>4255</v>
      </c>
      <c r="F884" s="340">
        <v>-100</v>
      </c>
      <c r="G884" s="341">
        <v>-2.2999999999999998</v>
      </c>
      <c r="H884" s="340">
        <v>288753482290</v>
      </c>
    </row>
    <row r="885" spans="1:8">
      <c r="A885" s="335" t="s">
        <v>2937</v>
      </c>
      <c r="B885" s="335" t="s">
        <v>2938</v>
      </c>
      <c r="C885" s="335" t="s">
        <v>514</v>
      </c>
      <c r="D885" s="335" t="s">
        <v>1401</v>
      </c>
      <c r="E885" s="340">
        <v>16900</v>
      </c>
      <c r="F885" s="340">
        <v>300</v>
      </c>
      <c r="G885" s="341">
        <v>1.81</v>
      </c>
      <c r="H885" s="340">
        <v>169044514600</v>
      </c>
    </row>
    <row r="886" spans="1:8">
      <c r="A886" s="335" t="s">
        <v>2939</v>
      </c>
      <c r="B886" s="335" t="s">
        <v>2940</v>
      </c>
      <c r="C886" s="335" t="s">
        <v>514</v>
      </c>
      <c r="D886" s="335" t="s">
        <v>1413</v>
      </c>
      <c r="E886" s="340">
        <v>40650</v>
      </c>
      <c r="F886" s="340">
        <v>700</v>
      </c>
      <c r="G886" s="341">
        <v>1.75</v>
      </c>
      <c r="H886" s="340">
        <v>1216039018350</v>
      </c>
    </row>
    <row r="887" spans="1:8">
      <c r="A887" s="335" t="s">
        <v>2941</v>
      </c>
      <c r="B887" s="335" t="s">
        <v>2942</v>
      </c>
      <c r="C887" s="335" t="s">
        <v>514</v>
      </c>
      <c r="D887" s="335" t="s">
        <v>1685</v>
      </c>
      <c r="E887" s="340">
        <v>3945</v>
      </c>
      <c r="F887" s="340">
        <v>5</v>
      </c>
      <c r="G887" s="341">
        <v>0.13</v>
      </c>
      <c r="H887" s="340">
        <v>60080957415</v>
      </c>
    </row>
    <row r="888" spans="1:8">
      <c r="A888" s="335" t="s">
        <v>2943</v>
      </c>
      <c r="B888" s="335" t="s">
        <v>2944</v>
      </c>
      <c r="C888" s="335" t="s">
        <v>514</v>
      </c>
      <c r="D888" s="335" t="s">
        <v>1473</v>
      </c>
      <c r="E888" s="340">
        <v>3670</v>
      </c>
      <c r="F888" s="340">
        <v>215</v>
      </c>
      <c r="G888" s="341">
        <v>6.22</v>
      </c>
      <c r="H888" s="340">
        <v>102760000000</v>
      </c>
    </row>
    <row r="889" spans="1:8">
      <c r="A889" s="335" t="s">
        <v>2945</v>
      </c>
      <c r="B889" s="335" t="s">
        <v>2946</v>
      </c>
      <c r="C889" s="335" t="s">
        <v>514</v>
      </c>
      <c r="D889" s="335" t="s">
        <v>1685</v>
      </c>
      <c r="E889" s="340">
        <v>91500</v>
      </c>
      <c r="F889" s="340">
        <v>6500</v>
      </c>
      <c r="G889" s="341">
        <v>7.65</v>
      </c>
      <c r="H889" s="340">
        <v>1307143105500</v>
      </c>
    </row>
    <row r="890" spans="1:8">
      <c r="A890" s="335" t="s">
        <v>2947</v>
      </c>
      <c r="B890" s="335" t="s">
        <v>2948</v>
      </c>
      <c r="C890" s="335" t="s">
        <v>514</v>
      </c>
      <c r="D890" s="335" t="s">
        <v>1404</v>
      </c>
      <c r="E890" s="340">
        <v>46300</v>
      </c>
      <c r="F890" s="340">
        <v>-50</v>
      </c>
      <c r="G890" s="341">
        <v>-0.11</v>
      </c>
      <c r="H890" s="340">
        <v>491895598500</v>
      </c>
    </row>
    <row r="891" spans="1:8">
      <c r="A891" s="335" t="s">
        <v>977</v>
      </c>
      <c r="B891" s="335" t="s">
        <v>978</v>
      </c>
      <c r="C891" s="335" t="s">
        <v>514</v>
      </c>
      <c r="D891" s="335" t="s">
        <v>1401</v>
      </c>
      <c r="E891" s="340">
        <v>29650</v>
      </c>
      <c r="F891" s="340">
        <v>0</v>
      </c>
      <c r="G891" s="341">
        <v>0</v>
      </c>
      <c r="H891" s="340">
        <v>524191185700</v>
      </c>
    </row>
    <row r="892" spans="1:8">
      <c r="A892" s="335" t="s">
        <v>2949</v>
      </c>
      <c r="B892" s="335" t="s">
        <v>2950</v>
      </c>
      <c r="C892" s="335" t="s">
        <v>514</v>
      </c>
      <c r="D892" s="335" t="s">
        <v>1473</v>
      </c>
      <c r="E892" s="340">
        <v>13500</v>
      </c>
      <c r="F892" s="340">
        <v>300</v>
      </c>
      <c r="G892" s="341">
        <v>2.27</v>
      </c>
      <c r="H892" s="340">
        <v>207786667500</v>
      </c>
    </row>
    <row r="893" spans="1:8">
      <c r="A893" s="335" t="s">
        <v>2951</v>
      </c>
      <c r="B893" s="335" t="s">
        <v>2952</v>
      </c>
      <c r="C893" s="335" t="s">
        <v>514</v>
      </c>
      <c r="D893" s="335" t="s">
        <v>228</v>
      </c>
      <c r="E893" s="340">
        <v>4610</v>
      </c>
      <c r="F893" s="340">
        <v>-70</v>
      </c>
      <c r="G893" s="341">
        <v>-1.5</v>
      </c>
      <c r="H893" s="340">
        <v>54676582300</v>
      </c>
    </row>
    <row r="894" spans="1:8">
      <c r="A894" s="335" t="s">
        <v>2953</v>
      </c>
      <c r="B894" s="335" t="s">
        <v>2954</v>
      </c>
      <c r="C894" s="335" t="s">
        <v>514</v>
      </c>
      <c r="D894" s="335" t="s">
        <v>1822</v>
      </c>
      <c r="E894" s="340">
        <v>2945</v>
      </c>
      <c r="F894" s="340">
        <v>25</v>
      </c>
      <c r="G894" s="341">
        <v>0.86</v>
      </c>
      <c r="H894" s="340">
        <v>92538917935</v>
      </c>
    </row>
    <row r="895" spans="1:8">
      <c r="A895" s="335" t="s">
        <v>2955</v>
      </c>
      <c r="B895" s="335" t="s">
        <v>2956</v>
      </c>
      <c r="C895" s="335" t="s">
        <v>514</v>
      </c>
      <c r="D895" s="335" t="s">
        <v>1400</v>
      </c>
      <c r="E895" s="340">
        <v>3320</v>
      </c>
      <c r="F895" s="340">
        <v>140</v>
      </c>
      <c r="G895" s="341">
        <v>4.4000000000000004</v>
      </c>
      <c r="H895" s="340">
        <v>65562334120</v>
      </c>
    </row>
    <row r="896" spans="1:8">
      <c r="A896" s="335" t="s">
        <v>2957</v>
      </c>
      <c r="B896" s="335" t="s">
        <v>2958</v>
      </c>
      <c r="C896" s="335" t="s">
        <v>514</v>
      </c>
      <c r="D896" s="335" t="s">
        <v>1413</v>
      </c>
      <c r="E896" s="340">
        <v>9280</v>
      </c>
      <c r="F896" s="340">
        <v>10</v>
      </c>
      <c r="G896" s="341">
        <v>0.11</v>
      </c>
      <c r="H896" s="340">
        <v>158021723840</v>
      </c>
    </row>
    <row r="897" spans="1:8">
      <c r="A897" s="335" t="s">
        <v>2959</v>
      </c>
      <c r="B897" s="335" t="s">
        <v>2960</v>
      </c>
      <c r="C897" s="335" t="s">
        <v>514</v>
      </c>
      <c r="D897" s="335" t="s">
        <v>1432</v>
      </c>
      <c r="E897" s="340">
        <v>40200</v>
      </c>
      <c r="F897" s="340">
        <v>1050</v>
      </c>
      <c r="G897" s="341">
        <v>2.68</v>
      </c>
      <c r="H897" s="340">
        <v>548455032000</v>
      </c>
    </row>
    <row r="898" spans="1:8">
      <c r="A898" s="335" t="s">
        <v>2961</v>
      </c>
      <c r="B898" s="335" t="s">
        <v>2962</v>
      </c>
      <c r="C898" s="335" t="s">
        <v>514</v>
      </c>
      <c r="D898" s="335" t="s">
        <v>1685</v>
      </c>
      <c r="E898" s="340">
        <v>2145</v>
      </c>
      <c r="F898" s="340">
        <v>5</v>
      </c>
      <c r="G898" s="341">
        <v>0.23</v>
      </c>
      <c r="H898" s="340">
        <v>99633866475</v>
      </c>
    </row>
    <row r="899" spans="1:8">
      <c r="A899" s="335" t="s">
        <v>2963</v>
      </c>
      <c r="B899" s="335" t="s">
        <v>2964</v>
      </c>
      <c r="C899" s="335" t="s">
        <v>514</v>
      </c>
      <c r="D899" s="335" t="s">
        <v>1487</v>
      </c>
      <c r="E899" s="340">
        <v>9250</v>
      </c>
      <c r="F899" s="340">
        <v>200</v>
      </c>
      <c r="G899" s="341">
        <v>2.21</v>
      </c>
      <c r="H899" s="340">
        <v>219002546750</v>
      </c>
    </row>
    <row r="900" spans="1:8">
      <c r="A900" s="335" t="s">
        <v>2965</v>
      </c>
      <c r="B900" s="335" t="s">
        <v>2966</v>
      </c>
      <c r="C900" s="335" t="s">
        <v>514</v>
      </c>
      <c r="D900" s="335" t="s">
        <v>1404</v>
      </c>
      <c r="E900" s="340">
        <v>9270</v>
      </c>
      <c r="F900" s="340">
        <v>-90</v>
      </c>
      <c r="G900" s="341">
        <v>-0.96</v>
      </c>
      <c r="H900" s="340">
        <v>52245720000</v>
      </c>
    </row>
    <row r="901" spans="1:8">
      <c r="A901" s="335" t="s">
        <v>2967</v>
      </c>
      <c r="B901" s="335" t="s">
        <v>2968</v>
      </c>
      <c r="C901" s="335" t="s">
        <v>514</v>
      </c>
      <c r="D901" s="335" t="s">
        <v>1413</v>
      </c>
      <c r="E901" s="340">
        <v>10300</v>
      </c>
      <c r="F901" s="340">
        <v>-250</v>
      </c>
      <c r="G901" s="341">
        <v>-2.37</v>
      </c>
      <c r="H901" s="340">
        <v>149086917400</v>
      </c>
    </row>
    <row r="902" spans="1:8">
      <c r="A902" s="335" t="s">
        <v>2969</v>
      </c>
      <c r="B902" s="335" t="s">
        <v>2970</v>
      </c>
      <c r="C902" s="335" t="s">
        <v>514</v>
      </c>
      <c r="D902" s="335" t="s">
        <v>1508</v>
      </c>
      <c r="E902" s="340">
        <v>25050</v>
      </c>
      <c r="F902" s="340">
        <v>50</v>
      </c>
      <c r="G902" s="341">
        <v>0.2</v>
      </c>
      <c r="H902" s="340">
        <v>171900164100</v>
      </c>
    </row>
    <row r="903" spans="1:8">
      <c r="A903" s="335" t="s">
        <v>1001</v>
      </c>
      <c r="B903" s="335" t="s">
        <v>1002</v>
      </c>
      <c r="C903" s="335" t="s">
        <v>514</v>
      </c>
      <c r="D903" s="335" t="s">
        <v>1401</v>
      </c>
      <c r="E903" s="340">
        <v>13000</v>
      </c>
      <c r="F903" s="340">
        <v>50</v>
      </c>
      <c r="G903" s="341">
        <v>0.39</v>
      </c>
      <c r="H903" s="340">
        <v>366430233000</v>
      </c>
    </row>
    <row r="904" spans="1:8">
      <c r="A904" s="335" t="s">
        <v>2971</v>
      </c>
      <c r="B904" s="335" t="s">
        <v>2972</v>
      </c>
      <c r="C904" s="335" t="s">
        <v>514</v>
      </c>
      <c r="D904" s="335" t="s">
        <v>1401</v>
      </c>
      <c r="E904" s="340">
        <v>6620</v>
      </c>
      <c r="F904" s="340">
        <v>30</v>
      </c>
      <c r="G904" s="341">
        <v>0.46</v>
      </c>
      <c r="H904" s="340">
        <v>538340359520</v>
      </c>
    </row>
    <row r="905" spans="1:8">
      <c r="A905" s="335" t="s">
        <v>2973</v>
      </c>
      <c r="B905" s="335" t="s">
        <v>2974</v>
      </c>
      <c r="C905" s="335" t="s">
        <v>514</v>
      </c>
      <c r="D905" s="335" t="s">
        <v>1432</v>
      </c>
      <c r="E905" s="340">
        <v>17650</v>
      </c>
      <c r="F905" s="340">
        <v>150</v>
      </c>
      <c r="G905" s="341">
        <v>0.86</v>
      </c>
      <c r="H905" s="340">
        <v>321223981350</v>
      </c>
    </row>
    <row r="906" spans="1:8">
      <c r="A906" s="335" t="s">
        <v>1105</v>
      </c>
      <c r="B906" s="335" t="s">
        <v>1106</v>
      </c>
      <c r="C906" s="335" t="s">
        <v>514</v>
      </c>
      <c r="D906" s="335" t="s">
        <v>1487</v>
      </c>
      <c r="E906" s="340">
        <v>9680</v>
      </c>
      <c r="F906" s="340">
        <v>280</v>
      </c>
      <c r="G906" s="341">
        <v>2.98</v>
      </c>
      <c r="H906" s="340">
        <v>193351785440</v>
      </c>
    </row>
    <row r="907" spans="1:8">
      <c r="A907" s="335" t="s">
        <v>2975</v>
      </c>
      <c r="B907" s="335" t="s">
        <v>2976</v>
      </c>
      <c r="C907" s="335" t="s">
        <v>514</v>
      </c>
      <c r="D907" s="335" t="s">
        <v>1423</v>
      </c>
      <c r="E907" s="340">
        <v>20600</v>
      </c>
      <c r="F907" s="340">
        <v>150</v>
      </c>
      <c r="G907" s="341">
        <v>0.73</v>
      </c>
      <c r="H907" s="340">
        <v>308072546800</v>
      </c>
    </row>
    <row r="908" spans="1:8">
      <c r="A908" s="335" t="s">
        <v>2977</v>
      </c>
      <c r="B908" s="335" t="s">
        <v>2978</v>
      </c>
      <c r="C908" s="335" t="s">
        <v>514</v>
      </c>
      <c r="D908" s="335" t="s">
        <v>1410</v>
      </c>
      <c r="E908" s="340">
        <v>2525</v>
      </c>
      <c r="F908" s="340">
        <v>130</v>
      </c>
      <c r="G908" s="341">
        <v>5.43</v>
      </c>
      <c r="H908" s="340">
        <v>40035733400</v>
      </c>
    </row>
    <row r="909" spans="1:8">
      <c r="A909" s="335" t="s">
        <v>2979</v>
      </c>
      <c r="B909" s="335" t="s">
        <v>2980</v>
      </c>
      <c r="C909" s="335" t="s">
        <v>514</v>
      </c>
      <c r="D909" s="335" t="s">
        <v>1487</v>
      </c>
      <c r="E909" s="340">
        <v>2340</v>
      </c>
      <c r="F909" s="340">
        <v>140</v>
      </c>
      <c r="G909" s="341">
        <v>6.36</v>
      </c>
      <c r="H909" s="340">
        <v>126704529900</v>
      </c>
    </row>
    <row r="910" spans="1:8">
      <c r="A910" s="335" t="s">
        <v>2981</v>
      </c>
      <c r="B910" s="335" t="s">
        <v>2982</v>
      </c>
      <c r="C910" s="335" t="s">
        <v>514</v>
      </c>
      <c r="D910" s="335" t="s">
        <v>1432</v>
      </c>
      <c r="E910" s="340">
        <v>1770</v>
      </c>
      <c r="F910" s="340">
        <v>25</v>
      </c>
      <c r="G910" s="341">
        <v>1.43</v>
      </c>
      <c r="H910" s="340">
        <v>84168760440</v>
      </c>
    </row>
    <row r="911" spans="1:8">
      <c r="A911" s="335" t="s">
        <v>2983</v>
      </c>
      <c r="B911" s="335" t="s">
        <v>2984</v>
      </c>
      <c r="C911" s="335" t="s">
        <v>514</v>
      </c>
      <c r="D911" s="335" t="s">
        <v>1470</v>
      </c>
      <c r="E911" s="340">
        <v>7880</v>
      </c>
      <c r="F911" s="340">
        <v>-130</v>
      </c>
      <c r="G911" s="341">
        <v>-1.62</v>
      </c>
      <c r="H911" s="340">
        <v>240921693720</v>
      </c>
    </row>
    <row r="912" spans="1:8">
      <c r="A912" s="335" t="s">
        <v>2985</v>
      </c>
      <c r="B912" s="335" t="s">
        <v>2986</v>
      </c>
      <c r="C912" s="335" t="s">
        <v>514</v>
      </c>
      <c r="D912" s="335" t="s">
        <v>1467</v>
      </c>
      <c r="E912" s="340">
        <v>45250</v>
      </c>
      <c r="F912" s="340">
        <v>750</v>
      </c>
      <c r="G912" s="341">
        <v>1.69</v>
      </c>
      <c r="H912" s="340">
        <v>833630297250</v>
      </c>
    </row>
    <row r="913" spans="1:8">
      <c r="A913" s="335" t="s">
        <v>997</v>
      </c>
      <c r="B913" s="335" t="s">
        <v>998</v>
      </c>
      <c r="C913" s="335" t="s">
        <v>514</v>
      </c>
      <c r="D913" s="335" t="s">
        <v>1487</v>
      </c>
      <c r="E913" s="340">
        <v>10500</v>
      </c>
      <c r="F913" s="340">
        <v>150</v>
      </c>
      <c r="G913" s="341">
        <v>1.45</v>
      </c>
      <c r="H913" s="340">
        <v>389984238000</v>
      </c>
    </row>
    <row r="914" spans="1:8">
      <c r="A914" s="335" t="s">
        <v>2987</v>
      </c>
      <c r="B914" s="335" t="s">
        <v>2988</v>
      </c>
      <c r="C914" s="335" t="s">
        <v>514</v>
      </c>
      <c r="D914" s="335" t="s">
        <v>1423</v>
      </c>
      <c r="E914" s="340">
        <v>7980</v>
      </c>
      <c r="F914" s="340">
        <v>60</v>
      </c>
      <c r="G914" s="341">
        <v>0.76</v>
      </c>
      <c r="H914" s="340">
        <v>57456000000</v>
      </c>
    </row>
    <row r="915" spans="1:8">
      <c r="A915" s="335" t="s">
        <v>2989</v>
      </c>
      <c r="B915" s="335" t="s">
        <v>2990</v>
      </c>
      <c r="C915" s="335" t="s">
        <v>514</v>
      </c>
      <c r="D915" s="335" t="s">
        <v>1423</v>
      </c>
      <c r="E915" s="340">
        <v>5790</v>
      </c>
      <c r="F915" s="340">
        <v>150</v>
      </c>
      <c r="G915" s="341">
        <v>2.66</v>
      </c>
      <c r="H915" s="340">
        <v>78593257350</v>
      </c>
    </row>
    <row r="916" spans="1:8">
      <c r="A916" s="335" t="s">
        <v>2991</v>
      </c>
      <c r="B916" s="335" t="s">
        <v>2992</v>
      </c>
      <c r="C916" s="335" t="s">
        <v>514</v>
      </c>
      <c r="D916" s="335" t="s">
        <v>1446</v>
      </c>
      <c r="E916" s="340">
        <v>1315</v>
      </c>
      <c r="F916" s="340">
        <v>-15</v>
      </c>
      <c r="G916" s="341">
        <v>-1.1299999999999999</v>
      </c>
      <c r="H916" s="340">
        <v>167751429505</v>
      </c>
    </row>
    <row r="917" spans="1:8">
      <c r="A917" s="335" t="s">
        <v>2993</v>
      </c>
      <c r="B917" s="335" t="s">
        <v>2994</v>
      </c>
      <c r="C917" s="335" t="s">
        <v>514</v>
      </c>
      <c r="D917" s="335" t="s">
        <v>1400</v>
      </c>
      <c r="E917" s="340">
        <v>9660</v>
      </c>
      <c r="F917" s="340">
        <v>10</v>
      </c>
      <c r="G917" s="341">
        <v>0.1</v>
      </c>
      <c r="H917" s="340">
        <v>811440000000</v>
      </c>
    </row>
    <row r="918" spans="1:8">
      <c r="A918" s="335" t="s">
        <v>2995</v>
      </c>
      <c r="B918" s="335" t="s">
        <v>2996</v>
      </c>
      <c r="C918" s="335" t="s">
        <v>514</v>
      </c>
      <c r="D918" s="335" t="s">
        <v>1404</v>
      </c>
      <c r="E918" s="340">
        <v>8700</v>
      </c>
      <c r="F918" s="340">
        <v>90</v>
      </c>
      <c r="G918" s="341">
        <v>1.05</v>
      </c>
      <c r="H918" s="340">
        <v>79491412800</v>
      </c>
    </row>
    <row r="919" spans="1:8">
      <c r="A919" s="335" t="s">
        <v>2997</v>
      </c>
      <c r="B919" s="335" t="s">
        <v>2998</v>
      </c>
      <c r="C919" s="335" t="s">
        <v>514</v>
      </c>
      <c r="D919" s="335" t="s">
        <v>1410</v>
      </c>
      <c r="E919" s="340">
        <v>1910</v>
      </c>
      <c r="F919" s="340">
        <v>0</v>
      </c>
      <c r="G919" s="341">
        <v>0</v>
      </c>
      <c r="H919" s="340">
        <v>53792275450</v>
      </c>
    </row>
    <row r="920" spans="1:8">
      <c r="A920" s="335" t="s">
        <v>2999</v>
      </c>
      <c r="B920" s="335" t="s">
        <v>3000</v>
      </c>
      <c r="C920" s="335" t="s">
        <v>514</v>
      </c>
      <c r="D920" s="335" t="s">
        <v>1446</v>
      </c>
      <c r="E920" s="340">
        <v>4250</v>
      </c>
      <c r="F920" s="340">
        <v>20</v>
      </c>
      <c r="G920" s="341">
        <v>0.47</v>
      </c>
      <c r="H920" s="340">
        <v>190900981500</v>
      </c>
    </row>
    <row r="921" spans="1:8">
      <c r="A921" s="335" t="s">
        <v>3001</v>
      </c>
      <c r="B921" s="335" t="s">
        <v>3002</v>
      </c>
      <c r="C921" s="335" t="s">
        <v>514</v>
      </c>
      <c r="D921" s="335" t="s">
        <v>1473</v>
      </c>
      <c r="E921" s="340">
        <v>28100</v>
      </c>
      <c r="F921" s="340">
        <v>2700</v>
      </c>
      <c r="G921" s="341">
        <v>10.63</v>
      </c>
      <c r="H921" s="340">
        <v>256613780300</v>
      </c>
    </row>
    <row r="922" spans="1:8">
      <c r="A922" s="335" t="s">
        <v>3003</v>
      </c>
      <c r="B922" s="335" t="s">
        <v>3004</v>
      </c>
      <c r="C922" s="335" t="s">
        <v>514</v>
      </c>
      <c r="D922" s="335" t="s">
        <v>1473</v>
      </c>
      <c r="E922" s="340">
        <v>5480</v>
      </c>
      <c r="F922" s="340">
        <v>160</v>
      </c>
      <c r="G922" s="341">
        <v>3.01</v>
      </c>
      <c r="H922" s="340">
        <v>103502628680</v>
      </c>
    </row>
    <row r="923" spans="1:8">
      <c r="A923" s="335" t="s">
        <v>3005</v>
      </c>
      <c r="B923" s="335" t="s">
        <v>3006</v>
      </c>
      <c r="C923" s="335" t="s">
        <v>514</v>
      </c>
      <c r="D923" s="335" t="s">
        <v>1647</v>
      </c>
      <c r="E923" s="340">
        <v>2370</v>
      </c>
      <c r="F923" s="340">
        <v>-15</v>
      </c>
      <c r="G923" s="341">
        <v>-0.63</v>
      </c>
      <c r="H923" s="340">
        <v>164093213910</v>
      </c>
    </row>
    <row r="924" spans="1:8">
      <c r="A924" s="335" t="s">
        <v>1308</v>
      </c>
      <c r="B924" s="335" t="s">
        <v>1309</v>
      </c>
      <c r="C924" s="335" t="s">
        <v>514</v>
      </c>
      <c r="D924" s="335" t="s">
        <v>1401</v>
      </c>
      <c r="E924" s="340">
        <v>1345</v>
      </c>
      <c r="F924" s="340">
        <v>15</v>
      </c>
      <c r="G924" s="341">
        <v>1.1299999999999999</v>
      </c>
      <c r="H924" s="340">
        <v>67115500000</v>
      </c>
    </row>
    <row r="925" spans="1:8">
      <c r="A925" s="335" t="s">
        <v>3007</v>
      </c>
      <c r="B925" s="335" t="s">
        <v>3008</v>
      </c>
      <c r="C925" s="335" t="s">
        <v>514</v>
      </c>
      <c r="D925" s="335" t="s">
        <v>1446</v>
      </c>
      <c r="E925" s="340">
        <v>2835</v>
      </c>
      <c r="F925" s="340">
        <v>30</v>
      </c>
      <c r="G925" s="341">
        <v>1.07</v>
      </c>
      <c r="H925" s="340">
        <v>70657685910</v>
      </c>
    </row>
    <row r="926" spans="1:8">
      <c r="A926" s="335" t="s">
        <v>3009</v>
      </c>
      <c r="B926" s="335" t="s">
        <v>3010</v>
      </c>
      <c r="C926" s="335" t="s">
        <v>514</v>
      </c>
      <c r="D926" s="335" t="s">
        <v>1397</v>
      </c>
      <c r="E926" s="340">
        <v>4530</v>
      </c>
      <c r="F926" s="340">
        <v>-5</v>
      </c>
      <c r="G926" s="341">
        <v>-0.11</v>
      </c>
      <c r="H926" s="340">
        <v>61155000000</v>
      </c>
    </row>
    <row r="927" spans="1:8">
      <c r="A927" s="335" t="s">
        <v>3011</v>
      </c>
      <c r="B927" s="335" t="s">
        <v>3012</v>
      </c>
      <c r="C927" s="335" t="s">
        <v>514</v>
      </c>
      <c r="D927" s="335" t="s">
        <v>1473</v>
      </c>
      <c r="E927" s="340">
        <v>6250</v>
      </c>
      <c r="F927" s="340">
        <v>0</v>
      </c>
      <c r="G927" s="341">
        <v>0</v>
      </c>
      <c r="H927" s="340">
        <v>222613125000</v>
      </c>
    </row>
    <row r="928" spans="1:8">
      <c r="A928" s="335" t="s">
        <v>3013</v>
      </c>
      <c r="B928" s="335" t="s">
        <v>3014</v>
      </c>
      <c r="C928" s="335" t="s">
        <v>514</v>
      </c>
      <c r="D928" s="335" t="s">
        <v>1647</v>
      </c>
      <c r="E928" s="340">
        <v>6370</v>
      </c>
      <c r="F928" s="340">
        <v>-120</v>
      </c>
      <c r="G928" s="341">
        <v>-1.85</v>
      </c>
      <c r="H928" s="340">
        <v>81905460000</v>
      </c>
    </row>
    <row r="929" spans="1:8">
      <c r="A929" s="335" t="s">
        <v>3015</v>
      </c>
      <c r="B929" s="335" t="s">
        <v>3016</v>
      </c>
      <c r="C929" s="335" t="s">
        <v>514</v>
      </c>
      <c r="D929" s="335" t="s">
        <v>1476</v>
      </c>
      <c r="E929" s="340">
        <v>7020</v>
      </c>
      <c r="F929" s="340">
        <v>-140</v>
      </c>
      <c r="G929" s="341">
        <v>-1.96</v>
      </c>
      <c r="H929" s="340">
        <v>126881937000</v>
      </c>
    </row>
    <row r="930" spans="1:8">
      <c r="A930" s="335" t="s">
        <v>3017</v>
      </c>
      <c r="B930" s="335" t="s">
        <v>3018</v>
      </c>
      <c r="C930" s="335" t="s">
        <v>514</v>
      </c>
      <c r="D930" s="335" t="s">
        <v>1432</v>
      </c>
      <c r="E930" s="340">
        <v>6180</v>
      </c>
      <c r="F930" s="340">
        <v>-30</v>
      </c>
      <c r="G930" s="341">
        <v>-0.48</v>
      </c>
      <c r="H930" s="340">
        <v>74734282680</v>
      </c>
    </row>
    <row r="931" spans="1:8">
      <c r="A931" s="335" t="s">
        <v>1035</v>
      </c>
      <c r="B931" s="335" t="s">
        <v>1036</v>
      </c>
      <c r="C931" s="335" t="s">
        <v>514</v>
      </c>
      <c r="D931" s="335" t="s">
        <v>1487</v>
      </c>
      <c r="E931" s="340">
        <v>28850</v>
      </c>
      <c r="F931" s="340">
        <v>1000</v>
      </c>
      <c r="G931" s="341">
        <v>3.59</v>
      </c>
      <c r="H931" s="340">
        <v>286602247000</v>
      </c>
    </row>
    <row r="932" spans="1:8">
      <c r="A932" s="335" t="s">
        <v>3019</v>
      </c>
      <c r="B932" s="335" t="s">
        <v>3020</v>
      </c>
      <c r="C932" s="335" t="s">
        <v>514</v>
      </c>
      <c r="D932" s="335" t="s">
        <v>1413</v>
      </c>
      <c r="E932" s="340">
        <v>2730</v>
      </c>
      <c r="F932" s="340">
        <v>-10</v>
      </c>
      <c r="G932" s="341">
        <v>-0.36</v>
      </c>
      <c r="H932" s="340">
        <v>78867769890</v>
      </c>
    </row>
    <row r="933" spans="1:8">
      <c r="A933" s="335" t="s">
        <v>3021</v>
      </c>
      <c r="B933" s="335" t="s">
        <v>3022</v>
      </c>
      <c r="C933" s="335" t="s">
        <v>514</v>
      </c>
      <c r="D933" s="335" t="s">
        <v>1413</v>
      </c>
      <c r="E933" s="340">
        <v>2410</v>
      </c>
      <c r="F933" s="340">
        <v>-185</v>
      </c>
      <c r="G933" s="341">
        <v>-7.13</v>
      </c>
      <c r="H933" s="340">
        <v>83717534060</v>
      </c>
    </row>
    <row r="934" spans="1:8">
      <c r="A934" s="335" t="s">
        <v>3023</v>
      </c>
      <c r="B934" s="335" t="s">
        <v>3024</v>
      </c>
      <c r="C934" s="335" t="s">
        <v>514</v>
      </c>
      <c r="D934" s="335" t="s">
        <v>1397</v>
      </c>
      <c r="E934" s="340">
        <v>45850</v>
      </c>
      <c r="F934" s="340">
        <v>550</v>
      </c>
      <c r="G934" s="341">
        <v>1.21</v>
      </c>
      <c r="H934" s="340">
        <v>196886456550</v>
      </c>
    </row>
    <row r="935" spans="1:8">
      <c r="A935" s="335" t="s">
        <v>3025</v>
      </c>
      <c r="B935" s="335" t="s">
        <v>3026</v>
      </c>
      <c r="C935" s="335" t="s">
        <v>514</v>
      </c>
      <c r="D935" s="335" t="s">
        <v>1410</v>
      </c>
      <c r="E935" s="340">
        <v>5430</v>
      </c>
      <c r="F935" s="340">
        <v>30</v>
      </c>
      <c r="G935" s="341">
        <v>0.56000000000000005</v>
      </c>
      <c r="H935" s="340">
        <v>98789238900</v>
      </c>
    </row>
    <row r="936" spans="1:8">
      <c r="A936" s="335" t="s">
        <v>894</v>
      </c>
      <c r="B936" s="335" t="s">
        <v>895</v>
      </c>
      <c r="C936" s="335" t="s">
        <v>514</v>
      </c>
      <c r="D936" s="335" t="s">
        <v>1401</v>
      </c>
      <c r="E936" s="340">
        <v>54000</v>
      </c>
      <c r="F936" s="340">
        <v>2300</v>
      </c>
      <c r="G936" s="341">
        <v>4.45</v>
      </c>
      <c r="H936" s="340">
        <v>2650530654000</v>
      </c>
    </row>
    <row r="937" spans="1:8">
      <c r="A937" s="335" t="s">
        <v>3027</v>
      </c>
      <c r="B937" s="335" t="s">
        <v>3028</v>
      </c>
      <c r="C937" s="335" t="s">
        <v>514</v>
      </c>
      <c r="D937" s="335" t="s">
        <v>1535</v>
      </c>
      <c r="E937" s="340">
        <v>24150</v>
      </c>
      <c r="F937" s="340">
        <v>200</v>
      </c>
      <c r="G937" s="341">
        <v>0.84</v>
      </c>
      <c r="H937" s="340">
        <v>634855200000</v>
      </c>
    </row>
    <row r="938" spans="1:8">
      <c r="A938" s="335" t="s">
        <v>3029</v>
      </c>
      <c r="B938" s="335" t="s">
        <v>3030</v>
      </c>
      <c r="C938" s="335" t="s">
        <v>514</v>
      </c>
      <c r="D938" s="335" t="s">
        <v>1401</v>
      </c>
      <c r="E938" s="340">
        <v>38100</v>
      </c>
      <c r="F938" s="340">
        <v>200</v>
      </c>
      <c r="G938" s="341">
        <v>0.53</v>
      </c>
      <c r="H938" s="340">
        <v>480364800000</v>
      </c>
    </row>
    <row r="939" spans="1:8">
      <c r="A939" s="335" t="s">
        <v>3031</v>
      </c>
      <c r="B939" s="335" t="s">
        <v>3032</v>
      </c>
      <c r="C939" s="335" t="s">
        <v>514</v>
      </c>
      <c r="D939" s="335" t="s">
        <v>1410</v>
      </c>
      <c r="E939" s="340">
        <v>4985</v>
      </c>
      <c r="F939" s="340">
        <v>350</v>
      </c>
      <c r="G939" s="341">
        <v>7.55</v>
      </c>
      <c r="H939" s="340">
        <v>176468531410</v>
      </c>
    </row>
    <row r="940" spans="1:8">
      <c r="A940" s="335" t="s">
        <v>3033</v>
      </c>
      <c r="B940" s="335" t="s">
        <v>3034</v>
      </c>
      <c r="C940" s="335" t="s">
        <v>514</v>
      </c>
      <c r="D940" s="335" t="s">
        <v>1400</v>
      </c>
      <c r="E940" s="340">
        <v>6770</v>
      </c>
      <c r="F940" s="340">
        <v>160</v>
      </c>
      <c r="G940" s="341">
        <v>2.42</v>
      </c>
      <c r="H940" s="340">
        <v>522901131370</v>
      </c>
    </row>
    <row r="941" spans="1:8">
      <c r="A941" s="335" t="s">
        <v>3035</v>
      </c>
      <c r="B941" s="335" t="s">
        <v>3036</v>
      </c>
      <c r="C941" s="335" t="s">
        <v>514</v>
      </c>
      <c r="D941" s="335" t="s">
        <v>1470</v>
      </c>
      <c r="E941" s="340">
        <v>10650</v>
      </c>
      <c r="F941" s="340">
        <v>0</v>
      </c>
      <c r="G941" s="341">
        <v>0</v>
      </c>
      <c r="H941" s="340">
        <v>46860000000</v>
      </c>
    </row>
    <row r="942" spans="1:8">
      <c r="A942" s="335" t="s">
        <v>3037</v>
      </c>
      <c r="B942" s="335" t="s">
        <v>3038</v>
      </c>
      <c r="C942" s="335" t="s">
        <v>514</v>
      </c>
      <c r="D942" s="335" t="s">
        <v>1423</v>
      </c>
      <c r="E942" s="340">
        <v>6220</v>
      </c>
      <c r="F942" s="340">
        <v>110</v>
      </c>
      <c r="G942" s="341">
        <v>1.8</v>
      </c>
      <c r="H942" s="340">
        <v>74640000000</v>
      </c>
    </row>
    <row r="943" spans="1:8">
      <c r="A943" s="335" t="s">
        <v>3039</v>
      </c>
      <c r="B943" s="335" t="s">
        <v>3040</v>
      </c>
      <c r="C943" s="335" t="s">
        <v>514</v>
      </c>
      <c r="D943" s="335" t="s">
        <v>1439</v>
      </c>
      <c r="E943" s="340">
        <v>2005</v>
      </c>
      <c r="F943" s="340">
        <v>5</v>
      </c>
      <c r="G943" s="341">
        <v>0.25</v>
      </c>
      <c r="H943" s="340">
        <v>81590826395</v>
      </c>
    </row>
    <row r="944" spans="1:8">
      <c r="A944" s="335" t="s">
        <v>987</v>
      </c>
      <c r="B944" s="335" t="s">
        <v>988</v>
      </c>
      <c r="C944" s="335" t="s">
        <v>514</v>
      </c>
      <c r="D944" s="335" t="s">
        <v>1401</v>
      </c>
      <c r="E944" s="340">
        <v>25550</v>
      </c>
      <c r="F944" s="340">
        <v>700</v>
      </c>
      <c r="G944" s="341">
        <v>2.82</v>
      </c>
      <c r="H944" s="340">
        <v>421855871150</v>
      </c>
    </row>
    <row r="945" spans="1:8">
      <c r="A945" s="335" t="s">
        <v>3041</v>
      </c>
      <c r="B945" s="335" t="s">
        <v>3042</v>
      </c>
      <c r="C945" s="335" t="s">
        <v>514</v>
      </c>
      <c r="D945" s="335" t="s">
        <v>1487</v>
      </c>
      <c r="E945" s="340">
        <v>4865</v>
      </c>
      <c r="F945" s="340">
        <v>765</v>
      </c>
      <c r="G945" s="341">
        <v>18.66</v>
      </c>
      <c r="H945" s="340">
        <v>71552542110</v>
      </c>
    </row>
    <row r="946" spans="1:8">
      <c r="A946" s="335" t="s">
        <v>3043</v>
      </c>
      <c r="B946" s="335" t="s">
        <v>3044</v>
      </c>
      <c r="C946" s="335" t="s">
        <v>514</v>
      </c>
      <c r="D946" s="335" t="s">
        <v>1439</v>
      </c>
      <c r="E946" s="340">
        <v>4955</v>
      </c>
      <c r="F946" s="340">
        <v>-25</v>
      </c>
      <c r="G946" s="341">
        <v>-0.5</v>
      </c>
      <c r="H946" s="340">
        <v>139886101410</v>
      </c>
    </row>
    <row r="947" spans="1:8">
      <c r="A947" s="335" t="s">
        <v>3045</v>
      </c>
      <c r="B947" s="335" t="s">
        <v>3046</v>
      </c>
      <c r="C947" s="335" t="s">
        <v>514</v>
      </c>
      <c r="D947" s="335" t="s">
        <v>1476</v>
      </c>
      <c r="E947" s="340">
        <v>3330</v>
      </c>
      <c r="F947" s="340">
        <v>-70</v>
      </c>
      <c r="G947" s="341">
        <v>-2.06</v>
      </c>
      <c r="H947" s="340">
        <v>66533739660</v>
      </c>
    </row>
    <row r="948" spans="1:8">
      <c r="A948" s="335" t="s">
        <v>3047</v>
      </c>
      <c r="B948" s="335" t="s">
        <v>3048</v>
      </c>
      <c r="C948" s="335" t="s">
        <v>514</v>
      </c>
      <c r="D948" s="335" t="s">
        <v>1423</v>
      </c>
      <c r="E948" s="340">
        <v>2140</v>
      </c>
      <c r="F948" s="340">
        <v>55</v>
      </c>
      <c r="G948" s="341">
        <v>2.64</v>
      </c>
      <c r="H948" s="340">
        <v>29314738640</v>
      </c>
    </row>
    <row r="949" spans="1:8">
      <c r="A949" s="335" t="s">
        <v>3049</v>
      </c>
      <c r="B949" s="335" t="s">
        <v>3050</v>
      </c>
      <c r="C949" s="335" t="s">
        <v>514</v>
      </c>
      <c r="D949" s="335" t="s">
        <v>1418</v>
      </c>
      <c r="E949" s="340">
        <v>39950</v>
      </c>
      <c r="F949" s="340">
        <v>-1500</v>
      </c>
      <c r="G949" s="341">
        <v>-3.62</v>
      </c>
      <c r="H949" s="340">
        <v>1410669815800</v>
      </c>
    </row>
    <row r="950" spans="1:8">
      <c r="A950" s="335" t="s">
        <v>3051</v>
      </c>
      <c r="B950" s="335" t="s">
        <v>3052</v>
      </c>
      <c r="C950" s="335" t="s">
        <v>514</v>
      </c>
      <c r="D950" s="335" t="s">
        <v>1400</v>
      </c>
      <c r="E950" s="340">
        <v>73200</v>
      </c>
      <c r="F950" s="340">
        <v>1700</v>
      </c>
      <c r="G950" s="341">
        <v>2.38</v>
      </c>
      <c r="H950" s="340">
        <v>495099546000</v>
      </c>
    </row>
    <row r="951" spans="1:8">
      <c r="A951" s="335" t="s">
        <v>3053</v>
      </c>
      <c r="B951" s="335" t="s">
        <v>3054</v>
      </c>
      <c r="C951" s="335" t="s">
        <v>514</v>
      </c>
      <c r="D951" s="335" t="s">
        <v>1446</v>
      </c>
      <c r="E951" s="340">
        <v>3895</v>
      </c>
      <c r="F951" s="340">
        <v>-85</v>
      </c>
      <c r="G951" s="341">
        <v>-2.14</v>
      </c>
      <c r="H951" s="340">
        <v>140092614025</v>
      </c>
    </row>
    <row r="952" spans="1:8">
      <c r="A952" s="335" t="s">
        <v>3055</v>
      </c>
      <c r="B952" s="335" t="s">
        <v>3056</v>
      </c>
      <c r="C952" s="335" t="s">
        <v>514</v>
      </c>
      <c r="D952" s="335" t="s">
        <v>1446</v>
      </c>
      <c r="E952" s="340">
        <v>22950</v>
      </c>
      <c r="F952" s="340">
        <v>100</v>
      </c>
      <c r="G952" s="341">
        <v>0.44</v>
      </c>
      <c r="H952" s="340">
        <v>410195103750</v>
      </c>
    </row>
    <row r="953" spans="1:8">
      <c r="A953" s="335" t="s">
        <v>3057</v>
      </c>
      <c r="B953" s="335" t="s">
        <v>3058</v>
      </c>
      <c r="C953" s="335" t="s">
        <v>514</v>
      </c>
      <c r="D953" s="335" t="s">
        <v>1413</v>
      </c>
      <c r="E953" s="340">
        <v>17900</v>
      </c>
      <c r="F953" s="340">
        <v>150</v>
      </c>
      <c r="G953" s="341">
        <v>0.85</v>
      </c>
      <c r="H953" s="340">
        <v>157384228500</v>
      </c>
    </row>
    <row r="954" spans="1:8">
      <c r="A954" s="335" t="s">
        <v>3059</v>
      </c>
      <c r="B954" s="335" t="s">
        <v>3060</v>
      </c>
      <c r="C954" s="335" t="s">
        <v>514</v>
      </c>
      <c r="D954" s="335" t="s">
        <v>1685</v>
      </c>
      <c r="E954" s="340">
        <v>45900</v>
      </c>
      <c r="F954" s="340">
        <v>-50</v>
      </c>
      <c r="G954" s="341">
        <v>-0.11</v>
      </c>
      <c r="H954" s="340">
        <v>233713620000</v>
      </c>
    </row>
    <row r="955" spans="1:8">
      <c r="A955" s="335" t="s">
        <v>3061</v>
      </c>
      <c r="B955" s="335" t="s">
        <v>3062</v>
      </c>
      <c r="C955" s="335" t="s">
        <v>514</v>
      </c>
      <c r="D955" s="335" t="s">
        <v>1418</v>
      </c>
      <c r="E955" s="340">
        <v>60200</v>
      </c>
      <c r="F955" s="340">
        <v>200</v>
      </c>
      <c r="G955" s="341">
        <v>0.33</v>
      </c>
      <c r="H955" s="340">
        <v>1011360000000</v>
      </c>
    </row>
    <row r="956" spans="1:8">
      <c r="A956" s="335" t="s">
        <v>3063</v>
      </c>
      <c r="B956" s="335" t="s">
        <v>3064</v>
      </c>
      <c r="C956" s="335" t="s">
        <v>514</v>
      </c>
      <c r="D956" s="335" t="s">
        <v>1508</v>
      </c>
      <c r="E956" s="340">
        <v>13150</v>
      </c>
      <c r="F956" s="340">
        <v>-50</v>
      </c>
      <c r="G956" s="341">
        <v>-0.38</v>
      </c>
      <c r="H956" s="340">
        <v>86472743100</v>
      </c>
    </row>
    <row r="957" spans="1:8">
      <c r="A957" s="335" t="s">
        <v>3065</v>
      </c>
      <c r="B957" s="335" t="s">
        <v>3066</v>
      </c>
      <c r="C957" s="335" t="s">
        <v>514</v>
      </c>
      <c r="D957" s="335" t="s">
        <v>1410</v>
      </c>
      <c r="E957" s="340">
        <v>1550</v>
      </c>
      <c r="F957" s="340">
        <v>45</v>
      </c>
      <c r="G957" s="341">
        <v>2.99</v>
      </c>
      <c r="H957" s="340">
        <v>62911454250</v>
      </c>
    </row>
    <row r="958" spans="1:8">
      <c r="A958" s="335" t="s">
        <v>3067</v>
      </c>
      <c r="B958" s="335" t="s">
        <v>3068</v>
      </c>
      <c r="C958" s="335" t="s">
        <v>514</v>
      </c>
      <c r="D958" s="335" t="s">
        <v>1467</v>
      </c>
      <c r="E958" s="340">
        <v>12550</v>
      </c>
      <c r="F958" s="340">
        <v>-300</v>
      </c>
      <c r="G958" s="341">
        <v>-2.33</v>
      </c>
      <c r="H958" s="340">
        <v>392758788550</v>
      </c>
    </row>
    <row r="959" spans="1:8">
      <c r="A959" s="335" t="s">
        <v>1126</v>
      </c>
      <c r="B959" s="335" t="s">
        <v>1127</v>
      </c>
      <c r="C959" s="335" t="s">
        <v>514</v>
      </c>
      <c r="D959" s="335" t="s">
        <v>1397</v>
      </c>
      <c r="E959" s="340">
        <v>1950</v>
      </c>
      <c r="F959" s="340">
        <v>0</v>
      </c>
      <c r="G959" s="341">
        <v>0</v>
      </c>
      <c r="H959" s="340">
        <v>175951200750</v>
      </c>
    </row>
    <row r="960" spans="1:8">
      <c r="A960" s="335" t="s">
        <v>3069</v>
      </c>
      <c r="B960" s="335" t="s">
        <v>3070</v>
      </c>
      <c r="C960" s="335" t="s">
        <v>514</v>
      </c>
      <c r="D960" s="335" t="s">
        <v>228</v>
      </c>
      <c r="E960" s="340">
        <v>17000</v>
      </c>
      <c r="F960" s="340">
        <v>400</v>
      </c>
      <c r="G960" s="341">
        <v>2.41</v>
      </c>
      <c r="H960" s="340">
        <v>207367071000</v>
      </c>
    </row>
    <row r="961" spans="1:8">
      <c r="A961" s="335" t="s">
        <v>3071</v>
      </c>
      <c r="B961" s="335" t="s">
        <v>3072</v>
      </c>
      <c r="C961" s="335" t="s">
        <v>514</v>
      </c>
      <c r="D961" s="335" t="s">
        <v>1397</v>
      </c>
      <c r="E961" s="340">
        <v>2780</v>
      </c>
      <c r="F961" s="340">
        <v>15</v>
      </c>
      <c r="G961" s="341">
        <v>0.54</v>
      </c>
      <c r="H961" s="340">
        <v>51427631440</v>
      </c>
    </row>
    <row r="962" spans="1:8">
      <c r="A962" s="335" t="s">
        <v>1221</v>
      </c>
      <c r="B962" s="335" t="s">
        <v>1222</v>
      </c>
      <c r="C962" s="335" t="s">
        <v>514</v>
      </c>
      <c r="D962" s="335" t="s">
        <v>1401</v>
      </c>
      <c r="E962" s="340">
        <v>2920</v>
      </c>
      <c r="F962" s="340">
        <v>30</v>
      </c>
      <c r="G962" s="341">
        <v>1.04</v>
      </c>
      <c r="H962" s="340">
        <v>112466030880</v>
      </c>
    </row>
    <row r="963" spans="1:8">
      <c r="A963" s="335" t="s">
        <v>3073</v>
      </c>
      <c r="B963" s="335" t="s">
        <v>3074</v>
      </c>
      <c r="C963" s="335" t="s">
        <v>514</v>
      </c>
      <c r="D963" s="335" t="s">
        <v>1470</v>
      </c>
      <c r="E963" s="340">
        <v>3535</v>
      </c>
      <c r="F963" s="340">
        <v>-25</v>
      </c>
      <c r="G963" s="341">
        <v>-0.7</v>
      </c>
      <c r="H963" s="340">
        <v>37672127360</v>
      </c>
    </row>
    <row r="964" spans="1:8">
      <c r="A964" s="335" t="s">
        <v>3075</v>
      </c>
      <c r="B964" s="335" t="s">
        <v>3076</v>
      </c>
      <c r="C964" s="335" t="s">
        <v>514</v>
      </c>
      <c r="D964" s="335" t="s">
        <v>1446</v>
      </c>
      <c r="E964" s="340">
        <v>15100</v>
      </c>
      <c r="F964" s="340">
        <v>400</v>
      </c>
      <c r="G964" s="341">
        <v>2.72</v>
      </c>
      <c r="H964" s="340">
        <v>73416200000</v>
      </c>
    </row>
    <row r="965" spans="1:8">
      <c r="A965" s="335" t="s">
        <v>3077</v>
      </c>
      <c r="B965" s="335" t="s">
        <v>3078</v>
      </c>
      <c r="C965" s="335" t="s">
        <v>514</v>
      </c>
      <c r="D965" s="335" t="s">
        <v>1400</v>
      </c>
      <c r="E965" s="340">
        <v>1310</v>
      </c>
      <c r="F965" s="340">
        <v>-15</v>
      </c>
      <c r="G965" s="341">
        <v>-1.1299999999999999</v>
      </c>
      <c r="H965" s="340">
        <v>62845190680</v>
      </c>
    </row>
    <row r="966" spans="1:8">
      <c r="A966" s="335" t="s">
        <v>995</v>
      </c>
      <c r="B966" s="335" t="s">
        <v>996</v>
      </c>
      <c r="C966" s="335" t="s">
        <v>514</v>
      </c>
      <c r="D966" s="335" t="s">
        <v>1401</v>
      </c>
      <c r="E966" s="340">
        <v>13050</v>
      </c>
      <c r="F966" s="340">
        <v>150</v>
      </c>
      <c r="G966" s="341">
        <v>1.1599999999999999</v>
      </c>
      <c r="H966" s="340">
        <v>400168110150</v>
      </c>
    </row>
    <row r="967" spans="1:8">
      <c r="A967" s="335" t="s">
        <v>3079</v>
      </c>
      <c r="B967" s="335" t="s">
        <v>3080</v>
      </c>
      <c r="C967" s="335" t="s">
        <v>514</v>
      </c>
      <c r="D967" s="335" t="s">
        <v>1397</v>
      </c>
      <c r="E967" s="340">
        <v>4150</v>
      </c>
      <c r="F967" s="340">
        <v>-135</v>
      </c>
      <c r="G967" s="341">
        <v>-3.15</v>
      </c>
      <c r="H967" s="340">
        <v>504741845150</v>
      </c>
    </row>
    <row r="968" spans="1:8">
      <c r="A968" s="335" t="s">
        <v>3081</v>
      </c>
      <c r="B968" s="335" t="s">
        <v>3082</v>
      </c>
      <c r="C968" s="335" t="s">
        <v>514</v>
      </c>
      <c r="D968" s="335" t="s">
        <v>1446</v>
      </c>
      <c r="E968" s="340">
        <v>4730</v>
      </c>
      <c r="F968" s="340">
        <v>-70</v>
      </c>
      <c r="G968" s="341">
        <v>-1.46</v>
      </c>
      <c r="H968" s="340">
        <v>69431703110</v>
      </c>
    </row>
    <row r="969" spans="1:8">
      <c r="A969" s="335" t="s">
        <v>3083</v>
      </c>
      <c r="B969" s="335" t="s">
        <v>3084</v>
      </c>
      <c r="C969" s="335" t="s">
        <v>514</v>
      </c>
      <c r="D969" s="335" t="s">
        <v>1473</v>
      </c>
      <c r="E969" s="340">
        <v>8250</v>
      </c>
      <c r="F969" s="340">
        <v>150</v>
      </c>
      <c r="G969" s="341">
        <v>1.85</v>
      </c>
      <c r="H969" s="340">
        <v>159395733750</v>
      </c>
    </row>
    <row r="970" spans="1:8">
      <c r="A970" s="335" t="s">
        <v>979</v>
      </c>
      <c r="B970" s="335" t="s">
        <v>980</v>
      </c>
      <c r="C970" s="335" t="s">
        <v>514</v>
      </c>
      <c r="D970" s="335" t="s">
        <v>1401</v>
      </c>
      <c r="E970" s="340">
        <v>22650</v>
      </c>
      <c r="F970" s="340">
        <v>550</v>
      </c>
      <c r="G970" s="341">
        <v>2.4900000000000002</v>
      </c>
      <c r="H970" s="340">
        <v>478687953900</v>
      </c>
    </row>
    <row r="971" spans="1:8">
      <c r="A971" s="335" t="s">
        <v>3085</v>
      </c>
      <c r="B971" s="335" t="s">
        <v>3086</v>
      </c>
      <c r="C971" s="335" t="s">
        <v>514</v>
      </c>
      <c r="D971" s="335" t="s">
        <v>1473</v>
      </c>
      <c r="E971" s="340">
        <v>6590</v>
      </c>
      <c r="F971" s="340">
        <v>0</v>
      </c>
      <c r="G971" s="341">
        <v>0</v>
      </c>
      <c r="H971" s="340">
        <v>155560838100</v>
      </c>
    </row>
    <row r="972" spans="1:8">
      <c r="A972" s="335" t="s">
        <v>3087</v>
      </c>
      <c r="B972" s="335" t="s">
        <v>3088</v>
      </c>
      <c r="C972" s="335" t="s">
        <v>514</v>
      </c>
      <c r="D972" s="335" t="s">
        <v>1410</v>
      </c>
      <c r="E972" s="340">
        <v>7370</v>
      </c>
      <c r="F972" s="340">
        <v>70</v>
      </c>
      <c r="G972" s="341">
        <v>0.96</v>
      </c>
      <c r="H972" s="340">
        <v>89012228910</v>
      </c>
    </row>
    <row r="973" spans="1:8">
      <c r="A973" s="335" t="s">
        <v>3089</v>
      </c>
      <c r="B973" s="335" t="s">
        <v>3090</v>
      </c>
      <c r="C973" s="335" t="s">
        <v>514</v>
      </c>
      <c r="D973" s="335" t="s">
        <v>1446</v>
      </c>
      <c r="E973" s="340">
        <v>11350</v>
      </c>
      <c r="F973" s="340">
        <v>100</v>
      </c>
      <c r="G973" s="341">
        <v>0.89</v>
      </c>
      <c r="H973" s="340">
        <v>130752000000</v>
      </c>
    </row>
    <row r="974" spans="1:8">
      <c r="A974" s="335" t="s">
        <v>3091</v>
      </c>
      <c r="B974" s="335" t="s">
        <v>3092</v>
      </c>
      <c r="C974" s="335" t="s">
        <v>514</v>
      </c>
      <c r="D974" s="335" t="s">
        <v>1413</v>
      </c>
      <c r="E974" s="340">
        <v>22050</v>
      </c>
      <c r="F974" s="340">
        <v>1600</v>
      </c>
      <c r="G974" s="341">
        <v>7.82</v>
      </c>
      <c r="H974" s="340">
        <v>771297798600</v>
      </c>
    </row>
    <row r="975" spans="1:8">
      <c r="A975" s="335" t="s">
        <v>3093</v>
      </c>
      <c r="B975" s="335" t="s">
        <v>3094</v>
      </c>
      <c r="C975" s="335" t="s">
        <v>514</v>
      </c>
      <c r="D975" s="335" t="s">
        <v>228</v>
      </c>
      <c r="E975" s="340">
        <v>12000</v>
      </c>
      <c r="F975" s="340">
        <v>-50</v>
      </c>
      <c r="G975" s="341">
        <v>-0.41</v>
      </c>
      <c r="H975" s="340">
        <v>85388364000</v>
      </c>
    </row>
    <row r="976" spans="1:8">
      <c r="A976" s="335" t="s">
        <v>3095</v>
      </c>
      <c r="B976" s="335" t="s">
        <v>3096</v>
      </c>
      <c r="C976" s="335" t="s">
        <v>514</v>
      </c>
      <c r="D976" s="335" t="s">
        <v>228</v>
      </c>
      <c r="E976" s="340">
        <v>7950</v>
      </c>
      <c r="F976" s="340">
        <v>150</v>
      </c>
      <c r="G976" s="341">
        <v>1.92</v>
      </c>
      <c r="H976" s="340">
        <v>414967255050</v>
      </c>
    </row>
    <row r="977" spans="1:8">
      <c r="A977" s="335" t="s">
        <v>3097</v>
      </c>
      <c r="B977" s="335" t="s">
        <v>3098</v>
      </c>
      <c r="C977" s="335" t="s">
        <v>514</v>
      </c>
      <c r="D977" s="335" t="s">
        <v>1404</v>
      </c>
      <c r="E977" s="340">
        <v>22050</v>
      </c>
      <c r="F977" s="340">
        <v>150</v>
      </c>
      <c r="G977" s="341">
        <v>0.68</v>
      </c>
      <c r="H977" s="340">
        <v>225917817300</v>
      </c>
    </row>
    <row r="978" spans="1:8">
      <c r="A978" s="335" t="s">
        <v>3099</v>
      </c>
      <c r="B978" s="335" t="s">
        <v>3100</v>
      </c>
      <c r="C978" s="335" t="s">
        <v>514</v>
      </c>
      <c r="D978" s="335" t="s">
        <v>1446</v>
      </c>
      <c r="E978" s="340">
        <v>21750</v>
      </c>
      <c r="F978" s="340">
        <v>0</v>
      </c>
      <c r="G978" s="341">
        <v>0</v>
      </c>
      <c r="H978" s="340">
        <v>406651659000</v>
      </c>
    </row>
    <row r="979" spans="1:8">
      <c r="A979" s="335" t="s">
        <v>3101</v>
      </c>
      <c r="B979" s="335" t="s">
        <v>3102</v>
      </c>
      <c r="C979" s="335" t="s">
        <v>514</v>
      </c>
      <c r="D979" s="335" t="s">
        <v>1580</v>
      </c>
      <c r="E979" s="340">
        <v>3530</v>
      </c>
      <c r="F979" s="340">
        <v>-50</v>
      </c>
      <c r="G979" s="341">
        <v>-1.4</v>
      </c>
      <c r="H979" s="340">
        <v>96063937400</v>
      </c>
    </row>
    <row r="980" spans="1:8">
      <c r="A980" s="335" t="s">
        <v>3103</v>
      </c>
      <c r="B980" s="335" t="s">
        <v>3104</v>
      </c>
      <c r="C980" s="335" t="s">
        <v>514</v>
      </c>
      <c r="D980" s="335" t="s">
        <v>1432</v>
      </c>
      <c r="E980" s="340">
        <v>19700</v>
      </c>
      <c r="F980" s="340">
        <v>400</v>
      </c>
      <c r="G980" s="341">
        <v>2.0699999999999998</v>
      </c>
      <c r="H980" s="340">
        <v>59100000000</v>
      </c>
    </row>
    <row r="981" spans="1:8">
      <c r="A981" s="335" t="s">
        <v>1386</v>
      </c>
      <c r="B981" s="335" t="s">
        <v>1387</v>
      </c>
      <c r="C981" s="335" t="s">
        <v>514</v>
      </c>
      <c r="D981" s="335" t="s">
        <v>1487</v>
      </c>
      <c r="E981" s="340">
        <v>1055</v>
      </c>
      <c r="F981" s="340">
        <v>0</v>
      </c>
      <c r="G981" s="341">
        <v>0</v>
      </c>
      <c r="H981" s="340">
        <v>12541620560</v>
      </c>
    </row>
    <row r="982" spans="1:8">
      <c r="A982" s="335" t="s">
        <v>1262</v>
      </c>
      <c r="B982" s="335" t="s">
        <v>1263</v>
      </c>
      <c r="C982" s="335" t="s">
        <v>514</v>
      </c>
      <c r="D982" s="335" t="s">
        <v>1487</v>
      </c>
      <c r="E982" s="340">
        <v>4220</v>
      </c>
      <c r="F982" s="340">
        <v>-30</v>
      </c>
      <c r="G982" s="341">
        <v>-0.71</v>
      </c>
      <c r="H982" s="340">
        <v>91932429920</v>
      </c>
    </row>
    <row r="983" spans="1:8">
      <c r="A983" s="335" t="s">
        <v>3105</v>
      </c>
      <c r="B983" s="335" t="s">
        <v>3106</v>
      </c>
      <c r="C983" s="335" t="s">
        <v>514</v>
      </c>
      <c r="D983" s="335" t="s">
        <v>1400</v>
      </c>
      <c r="E983" s="340">
        <v>2140</v>
      </c>
      <c r="F983" s="340">
        <v>20</v>
      </c>
      <c r="G983" s="341">
        <v>0.94</v>
      </c>
      <c r="H983" s="340">
        <v>9951000000</v>
      </c>
    </row>
    <row r="984" spans="1:8">
      <c r="A984" s="335" t="s">
        <v>3107</v>
      </c>
      <c r="B984" s="335" t="s">
        <v>3108</v>
      </c>
      <c r="C984" s="335" t="s">
        <v>514</v>
      </c>
      <c r="D984" s="335" t="s">
        <v>1400</v>
      </c>
      <c r="E984" s="340">
        <v>2090</v>
      </c>
      <c r="F984" s="340">
        <v>5</v>
      </c>
      <c r="G984" s="341">
        <v>0.24</v>
      </c>
      <c r="H984" s="340">
        <v>12393700000</v>
      </c>
    </row>
    <row r="985" spans="1:8">
      <c r="A985" s="335" t="s">
        <v>3109</v>
      </c>
      <c r="B985" s="335" t="s">
        <v>3110</v>
      </c>
      <c r="C985" s="335" t="s">
        <v>514</v>
      </c>
      <c r="D985" s="335" t="s">
        <v>1400</v>
      </c>
      <c r="E985" s="340">
        <v>3170</v>
      </c>
      <c r="F985" s="340">
        <v>-375</v>
      </c>
      <c r="G985" s="341">
        <v>-10.58</v>
      </c>
      <c r="H985" s="340">
        <v>21698650000</v>
      </c>
    </row>
    <row r="986" spans="1:8">
      <c r="A986" s="335" t="s">
        <v>3111</v>
      </c>
      <c r="B986" s="335" t="s">
        <v>3112</v>
      </c>
      <c r="C986" s="335" t="s">
        <v>514</v>
      </c>
      <c r="D986" s="335" t="s">
        <v>1400</v>
      </c>
      <c r="E986" s="340">
        <v>2110</v>
      </c>
      <c r="F986" s="340">
        <v>5</v>
      </c>
      <c r="G986" s="341">
        <v>0.24</v>
      </c>
      <c r="H986" s="340">
        <v>11605000000</v>
      </c>
    </row>
    <row r="987" spans="1:8">
      <c r="A987" s="335" t="s">
        <v>3113</v>
      </c>
      <c r="B987" s="335" t="s">
        <v>3114</v>
      </c>
      <c r="C987" s="335" t="s">
        <v>514</v>
      </c>
      <c r="D987" s="335" t="s">
        <v>1685</v>
      </c>
      <c r="E987" s="340">
        <v>4625</v>
      </c>
      <c r="F987" s="340">
        <v>5</v>
      </c>
      <c r="G987" s="341">
        <v>0.11</v>
      </c>
      <c r="H987" s="340">
        <v>41024152375</v>
      </c>
    </row>
    <row r="988" spans="1:8">
      <c r="A988" s="335" t="s">
        <v>3115</v>
      </c>
      <c r="B988" s="335" t="s">
        <v>3116</v>
      </c>
      <c r="C988" s="335" t="s">
        <v>514</v>
      </c>
      <c r="D988" s="335" t="s">
        <v>1470</v>
      </c>
      <c r="E988" s="340">
        <v>6080</v>
      </c>
      <c r="F988" s="340">
        <v>-100</v>
      </c>
      <c r="G988" s="341">
        <v>-1.62</v>
      </c>
      <c r="H988" s="340">
        <v>144097045760</v>
      </c>
    </row>
    <row r="989" spans="1:8">
      <c r="A989" s="335" t="s">
        <v>1075</v>
      </c>
      <c r="B989" s="335" t="s">
        <v>1076</v>
      </c>
      <c r="C989" s="335" t="s">
        <v>514</v>
      </c>
      <c r="D989" s="335" t="s">
        <v>1397</v>
      </c>
      <c r="E989" s="340">
        <v>22150</v>
      </c>
      <c r="F989" s="340">
        <v>2250</v>
      </c>
      <c r="G989" s="341">
        <v>11.31</v>
      </c>
      <c r="H989" s="340">
        <v>234569474600</v>
      </c>
    </row>
    <row r="990" spans="1:8">
      <c r="A990" s="335" t="s">
        <v>3117</v>
      </c>
      <c r="B990" s="335" t="s">
        <v>3118</v>
      </c>
      <c r="C990" s="335" t="s">
        <v>514</v>
      </c>
      <c r="D990" s="335" t="s">
        <v>1535</v>
      </c>
      <c r="E990" s="340">
        <v>5650</v>
      </c>
      <c r="F990" s="340">
        <v>-70</v>
      </c>
      <c r="G990" s="341">
        <v>-1.22</v>
      </c>
      <c r="H990" s="340">
        <v>436806375950</v>
      </c>
    </row>
    <row r="991" spans="1:8">
      <c r="A991" s="335" t="s">
        <v>1148</v>
      </c>
      <c r="B991" s="335" t="s">
        <v>1149</v>
      </c>
      <c r="C991" s="335" t="s">
        <v>514</v>
      </c>
      <c r="D991" s="335" t="s">
        <v>1397</v>
      </c>
      <c r="E991" s="340">
        <v>4115</v>
      </c>
      <c r="F991" s="340">
        <v>45</v>
      </c>
      <c r="G991" s="341">
        <v>1.1100000000000001</v>
      </c>
      <c r="H991" s="340">
        <v>154362505480</v>
      </c>
    </row>
    <row r="992" spans="1:8">
      <c r="A992" s="335" t="s">
        <v>3119</v>
      </c>
      <c r="B992" s="335" t="s">
        <v>3120</v>
      </c>
      <c r="C992" s="335" t="s">
        <v>514</v>
      </c>
      <c r="D992" s="335" t="s">
        <v>1400</v>
      </c>
      <c r="E992" s="340">
        <v>2135</v>
      </c>
      <c r="F992" s="340">
        <v>5</v>
      </c>
      <c r="G992" s="341">
        <v>0.23</v>
      </c>
      <c r="H992" s="340">
        <v>7451150000</v>
      </c>
    </row>
    <row r="993" spans="1:8">
      <c r="A993" s="335" t="s">
        <v>3121</v>
      </c>
      <c r="B993" s="335" t="s">
        <v>3122</v>
      </c>
      <c r="C993" s="335" t="s">
        <v>514</v>
      </c>
      <c r="D993" s="335" t="s">
        <v>1400</v>
      </c>
      <c r="E993" s="340">
        <v>2110</v>
      </c>
      <c r="F993" s="340">
        <v>0</v>
      </c>
      <c r="G993" s="341">
        <v>0</v>
      </c>
      <c r="H993" s="340">
        <v>8461100000</v>
      </c>
    </row>
    <row r="994" spans="1:8">
      <c r="A994" s="335" t="s">
        <v>921</v>
      </c>
      <c r="B994" s="335" t="s">
        <v>922</v>
      </c>
      <c r="C994" s="335" t="s">
        <v>514</v>
      </c>
      <c r="D994" s="335" t="s">
        <v>1401</v>
      </c>
      <c r="E994" s="340">
        <v>46800</v>
      </c>
      <c r="F994" s="340">
        <v>2250</v>
      </c>
      <c r="G994" s="341">
        <v>5.05</v>
      </c>
      <c r="H994" s="340">
        <v>1072470765600</v>
      </c>
    </row>
    <row r="995" spans="1:8">
      <c r="A995" s="335" t="s">
        <v>3123</v>
      </c>
      <c r="B995" s="335" t="s">
        <v>3124</v>
      </c>
      <c r="C995" s="335" t="s">
        <v>514</v>
      </c>
      <c r="D995" s="335" t="s">
        <v>1487</v>
      </c>
      <c r="E995" s="340">
        <v>1730</v>
      </c>
      <c r="F995" s="340">
        <v>0</v>
      </c>
      <c r="G995" s="341">
        <v>0</v>
      </c>
      <c r="H995" s="340">
        <v>60240302320</v>
      </c>
    </row>
    <row r="996" spans="1:8">
      <c r="A996" s="335" t="s">
        <v>1011</v>
      </c>
      <c r="B996" s="335" t="s">
        <v>1012</v>
      </c>
      <c r="C996" s="335" t="s">
        <v>514</v>
      </c>
      <c r="D996" s="335" t="s">
        <v>1487</v>
      </c>
      <c r="E996" s="340">
        <v>20500</v>
      </c>
      <c r="F996" s="340">
        <v>0</v>
      </c>
      <c r="G996" s="341">
        <v>0</v>
      </c>
      <c r="H996" s="340">
        <v>332241347500</v>
      </c>
    </row>
    <row r="997" spans="1:8">
      <c r="A997" s="335" t="s">
        <v>3125</v>
      </c>
      <c r="B997" s="335" t="s">
        <v>3126</v>
      </c>
      <c r="C997" s="335" t="s">
        <v>514</v>
      </c>
      <c r="D997" s="335" t="s">
        <v>1413</v>
      </c>
      <c r="E997" s="340">
        <v>40550</v>
      </c>
      <c r="F997" s="340">
        <v>1000</v>
      </c>
      <c r="G997" s="341">
        <v>2.5299999999999998</v>
      </c>
      <c r="H997" s="340">
        <v>614620202250</v>
      </c>
    </row>
    <row r="998" spans="1:8">
      <c r="A998" s="335" t="s">
        <v>1374</v>
      </c>
      <c r="B998" s="335" t="s">
        <v>1375</v>
      </c>
      <c r="C998" s="335" t="s">
        <v>514</v>
      </c>
      <c r="D998" s="335" t="s">
        <v>1487</v>
      </c>
      <c r="E998" s="340">
        <v>3410</v>
      </c>
      <c r="F998" s="340">
        <v>230</v>
      </c>
      <c r="G998" s="341">
        <v>7.23</v>
      </c>
      <c r="H998" s="340">
        <v>31927905020</v>
      </c>
    </row>
    <row r="999" spans="1:8">
      <c r="A999" s="335" t="s">
        <v>3127</v>
      </c>
      <c r="B999" s="335" t="s">
        <v>3128</v>
      </c>
      <c r="C999" s="335" t="s">
        <v>514</v>
      </c>
      <c r="D999" s="335" t="s">
        <v>228</v>
      </c>
      <c r="E999" s="340">
        <v>2510</v>
      </c>
      <c r="F999" s="340">
        <v>30</v>
      </c>
      <c r="G999" s="341">
        <v>1.21</v>
      </c>
      <c r="H999" s="340">
        <v>92059089280</v>
      </c>
    </row>
    <row r="1000" spans="1:8">
      <c r="A1000" s="335" t="s">
        <v>3129</v>
      </c>
      <c r="B1000" s="335" t="s">
        <v>3130</v>
      </c>
      <c r="C1000" s="335" t="s">
        <v>514</v>
      </c>
      <c r="D1000" s="335" t="s">
        <v>1654</v>
      </c>
      <c r="E1000" s="340">
        <v>3535</v>
      </c>
      <c r="F1000" s="340">
        <v>-35</v>
      </c>
      <c r="G1000" s="341">
        <v>-0.98</v>
      </c>
      <c r="H1000" s="340">
        <v>79836946315</v>
      </c>
    </row>
    <row r="1001" spans="1:8">
      <c r="A1001" s="335" t="s">
        <v>3131</v>
      </c>
      <c r="B1001" s="335" t="s">
        <v>3132</v>
      </c>
      <c r="C1001" s="335" t="s">
        <v>514</v>
      </c>
      <c r="D1001" s="335" t="s">
        <v>1487</v>
      </c>
      <c r="E1001" s="340">
        <v>1630</v>
      </c>
      <c r="F1001" s="340">
        <v>5</v>
      </c>
      <c r="G1001" s="341">
        <v>0.31</v>
      </c>
      <c r="H1001" s="340">
        <v>126422526160</v>
      </c>
    </row>
    <row r="1002" spans="1:8">
      <c r="A1002" s="335" t="s">
        <v>3133</v>
      </c>
      <c r="B1002" s="335" t="s">
        <v>3134</v>
      </c>
      <c r="C1002" s="335" t="s">
        <v>514</v>
      </c>
      <c r="D1002" s="335" t="s">
        <v>228</v>
      </c>
      <c r="E1002" s="340">
        <v>6660</v>
      </c>
      <c r="F1002" s="340">
        <v>300</v>
      </c>
      <c r="G1002" s="341">
        <v>4.72</v>
      </c>
      <c r="H1002" s="340">
        <v>73234152540</v>
      </c>
    </row>
    <row r="1003" spans="1:8">
      <c r="A1003" s="335" t="s">
        <v>3135</v>
      </c>
      <c r="B1003" s="335" t="s">
        <v>3136</v>
      </c>
      <c r="C1003" s="335" t="s">
        <v>514</v>
      </c>
      <c r="D1003" s="335" t="s">
        <v>1410</v>
      </c>
      <c r="E1003" s="340">
        <v>8080</v>
      </c>
      <c r="F1003" s="340">
        <v>70</v>
      </c>
      <c r="G1003" s="341">
        <v>0.87</v>
      </c>
      <c r="H1003" s="340">
        <v>102146414640</v>
      </c>
    </row>
    <row r="1004" spans="1:8">
      <c r="A1004" s="335" t="s">
        <v>1114</v>
      </c>
      <c r="B1004" s="335" t="s">
        <v>1115</v>
      </c>
      <c r="C1004" s="335" t="s">
        <v>514</v>
      </c>
      <c r="D1004" s="335" t="s">
        <v>1397</v>
      </c>
      <c r="E1004" s="340">
        <v>19150</v>
      </c>
      <c r="F1004" s="340">
        <v>400</v>
      </c>
      <c r="G1004" s="341">
        <v>2.13</v>
      </c>
      <c r="H1004" s="340">
        <v>187182364400</v>
      </c>
    </row>
    <row r="1005" spans="1:8">
      <c r="A1005" s="335" t="s">
        <v>3137</v>
      </c>
      <c r="B1005" s="335" t="s">
        <v>3138</v>
      </c>
      <c r="C1005" s="335" t="s">
        <v>514</v>
      </c>
      <c r="D1005" s="335" t="s">
        <v>1404</v>
      </c>
      <c r="E1005" s="340">
        <v>49800</v>
      </c>
      <c r="F1005" s="340">
        <v>-600</v>
      </c>
      <c r="G1005" s="341">
        <v>-1.19</v>
      </c>
      <c r="H1005" s="340">
        <v>335529691200</v>
      </c>
    </row>
    <row r="1006" spans="1:8">
      <c r="A1006" s="335" t="s">
        <v>3139</v>
      </c>
      <c r="B1006" s="335" t="s">
        <v>3140</v>
      </c>
      <c r="C1006" s="335" t="s">
        <v>514</v>
      </c>
      <c r="D1006" s="335" t="s">
        <v>1397</v>
      </c>
      <c r="E1006" s="340">
        <v>1405</v>
      </c>
      <c r="F1006" s="340">
        <v>0</v>
      </c>
      <c r="G1006" s="341">
        <v>0</v>
      </c>
      <c r="H1006" s="340">
        <v>43288294470</v>
      </c>
    </row>
    <row r="1007" spans="1:8">
      <c r="A1007" s="335" t="s">
        <v>3141</v>
      </c>
      <c r="B1007" s="335" t="s">
        <v>3142</v>
      </c>
      <c r="C1007" s="335" t="s">
        <v>514</v>
      </c>
      <c r="D1007" s="335" t="s">
        <v>1404</v>
      </c>
      <c r="E1007" s="340">
        <v>2275</v>
      </c>
      <c r="F1007" s="340">
        <v>30</v>
      </c>
      <c r="G1007" s="341">
        <v>1.34</v>
      </c>
      <c r="H1007" s="340">
        <v>91644163975</v>
      </c>
    </row>
    <row r="1008" spans="1:8">
      <c r="A1008" s="335" t="s">
        <v>3143</v>
      </c>
      <c r="B1008" s="335" t="s">
        <v>3144</v>
      </c>
      <c r="C1008" s="335" t="s">
        <v>514</v>
      </c>
      <c r="D1008" s="335" t="s">
        <v>1413</v>
      </c>
      <c r="E1008" s="340">
        <v>16500</v>
      </c>
      <c r="F1008" s="340">
        <v>-250</v>
      </c>
      <c r="G1008" s="341">
        <v>-1.49</v>
      </c>
      <c r="H1008" s="340">
        <v>83229036000</v>
      </c>
    </row>
    <row r="1009" spans="1:8">
      <c r="A1009" s="335" t="s">
        <v>3145</v>
      </c>
      <c r="B1009" s="335" t="s">
        <v>3146</v>
      </c>
      <c r="C1009" s="335" t="s">
        <v>514</v>
      </c>
      <c r="D1009" s="335" t="s">
        <v>1473</v>
      </c>
      <c r="E1009" s="340">
        <v>12150</v>
      </c>
      <c r="F1009" s="340">
        <v>-150</v>
      </c>
      <c r="G1009" s="341">
        <v>-1.22</v>
      </c>
      <c r="H1009" s="340">
        <v>113612754600</v>
      </c>
    </row>
    <row r="1010" spans="1:8">
      <c r="A1010" s="335" t="s">
        <v>975</v>
      </c>
      <c r="B1010" s="335" t="s">
        <v>976</v>
      </c>
      <c r="C1010" s="335" t="s">
        <v>514</v>
      </c>
      <c r="D1010" s="335" t="s">
        <v>1487</v>
      </c>
      <c r="E1010" s="340">
        <v>55900</v>
      </c>
      <c r="F1010" s="340">
        <v>0</v>
      </c>
      <c r="G1010" s="341">
        <v>0</v>
      </c>
      <c r="H1010" s="340">
        <v>531189358700</v>
      </c>
    </row>
    <row r="1011" spans="1:8">
      <c r="A1011" s="335" t="s">
        <v>3147</v>
      </c>
      <c r="B1011" s="335" t="s">
        <v>3148</v>
      </c>
      <c r="C1011" s="335" t="s">
        <v>514</v>
      </c>
      <c r="D1011" s="335" t="s">
        <v>228</v>
      </c>
      <c r="E1011" s="340">
        <v>5210</v>
      </c>
      <c r="F1011" s="340">
        <v>140</v>
      </c>
      <c r="G1011" s="341">
        <v>2.76</v>
      </c>
      <c r="H1011" s="340">
        <v>103110672360</v>
      </c>
    </row>
    <row r="1012" spans="1:8">
      <c r="A1012" s="335" t="s">
        <v>3149</v>
      </c>
      <c r="B1012" s="335" t="s">
        <v>3150</v>
      </c>
      <c r="C1012" s="335" t="s">
        <v>514</v>
      </c>
      <c r="D1012" s="335" t="s">
        <v>1470</v>
      </c>
      <c r="E1012" s="340">
        <v>7650</v>
      </c>
      <c r="F1012" s="340">
        <v>80</v>
      </c>
      <c r="G1012" s="341">
        <v>1.06</v>
      </c>
      <c r="H1012" s="340">
        <v>110730116250</v>
      </c>
    </row>
    <row r="1013" spans="1:8">
      <c r="A1013" s="335" t="s">
        <v>3151</v>
      </c>
      <c r="B1013" s="335" t="s">
        <v>3152</v>
      </c>
      <c r="C1013" s="335" t="s">
        <v>514</v>
      </c>
      <c r="D1013" s="335" t="s">
        <v>1685</v>
      </c>
      <c r="E1013" s="340">
        <v>863</v>
      </c>
      <c r="F1013" s="340">
        <v>134</v>
      </c>
      <c r="G1013" s="341">
        <v>18.38</v>
      </c>
      <c r="H1013" s="340">
        <v>52290635374</v>
      </c>
    </row>
    <row r="1014" spans="1:8">
      <c r="A1014" s="335" t="s">
        <v>3153</v>
      </c>
      <c r="B1014" s="335" t="s">
        <v>3154</v>
      </c>
      <c r="C1014" s="335" t="s">
        <v>514</v>
      </c>
      <c r="D1014" s="335" t="s">
        <v>1487</v>
      </c>
      <c r="E1014" s="340">
        <v>11900</v>
      </c>
      <c r="F1014" s="340">
        <v>-50</v>
      </c>
      <c r="G1014" s="341">
        <v>-0.42</v>
      </c>
      <c r="H1014" s="340">
        <v>145045887000</v>
      </c>
    </row>
    <row r="1015" spans="1:8">
      <c r="A1015" s="335" t="s">
        <v>1300</v>
      </c>
      <c r="B1015" s="335" t="s">
        <v>1301</v>
      </c>
      <c r="C1015" s="335" t="s">
        <v>514</v>
      </c>
      <c r="D1015" s="335" t="s">
        <v>1446</v>
      </c>
      <c r="E1015" s="340">
        <v>2430</v>
      </c>
      <c r="F1015" s="340">
        <v>20</v>
      </c>
      <c r="G1015" s="341">
        <v>0.83</v>
      </c>
      <c r="H1015" s="340">
        <v>69866903160</v>
      </c>
    </row>
    <row r="1016" spans="1:8">
      <c r="A1016" s="335" t="s">
        <v>1103</v>
      </c>
      <c r="B1016" s="335" t="s">
        <v>1104</v>
      </c>
      <c r="C1016" s="335" t="s">
        <v>514</v>
      </c>
      <c r="D1016" s="335" t="s">
        <v>1487</v>
      </c>
      <c r="E1016" s="340">
        <v>7770</v>
      </c>
      <c r="F1016" s="340">
        <v>-70</v>
      </c>
      <c r="G1016" s="341">
        <v>-0.89</v>
      </c>
      <c r="H1016" s="340">
        <v>196512701700</v>
      </c>
    </row>
    <row r="1017" spans="1:8">
      <c r="A1017" s="335" t="s">
        <v>3155</v>
      </c>
      <c r="B1017" s="335" t="s">
        <v>3156</v>
      </c>
      <c r="C1017" s="335" t="s">
        <v>514</v>
      </c>
      <c r="D1017" s="335" t="s">
        <v>1685</v>
      </c>
      <c r="E1017" s="340">
        <v>11000</v>
      </c>
      <c r="F1017" s="340">
        <v>150</v>
      </c>
      <c r="G1017" s="341">
        <v>1.38</v>
      </c>
      <c r="H1017" s="340">
        <v>85740160000</v>
      </c>
    </row>
    <row r="1018" spans="1:8">
      <c r="A1018" s="335" t="s">
        <v>3157</v>
      </c>
      <c r="B1018" s="335" t="s">
        <v>3158</v>
      </c>
      <c r="C1018" s="335" t="s">
        <v>514</v>
      </c>
      <c r="D1018" s="335" t="s">
        <v>228</v>
      </c>
      <c r="E1018" s="340">
        <v>1655</v>
      </c>
      <c r="F1018" s="340">
        <v>20</v>
      </c>
      <c r="G1018" s="341">
        <v>1.22</v>
      </c>
      <c r="H1018" s="340">
        <v>45140158100</v>
      </c>
    </row>
    <row r="1019" spans="1:8">
      <c r="A1019" s="335" t="s">
        <v>1384</v>
      </c>
      <c r="B1019" s="335" t="s">
        <v>1385</v>
      </c>
      <c r="C1019" s="335" t="s">
        <v>514</v>
      </c>
      <c r="D1019" s="335" t="s">
        <v>1401</v>
      </c>
      <c r="E1019" s="340">
        <v>2250</v>
      </c>
      <c r="F1019" s="340">
        <v>0</v>
      </c>
      <c r="G1019" s="341">
        <v>0</v>
      </c>
      <c r="H1019" s="340">
        <v>17255538000</v>
      </c>
    </row>
    <row r="1020" spans="1:8">
      <c r="A1020" s="335" t="s">
        <v>3159</v>
      </c>
      <c r="B1020" s="335" t="s">
        <v>3160</v>
      </c>
      <c r="C1020" s="335" t="s">
        <v>514</v>
      </c>
      <c r="D1020" s="335" t="s">
        <v>1400</v>
      </c>
      <c r="E1020" s="340">
        <v>2065</v>
      </c>
      <c r="F1020" s="340">
        <v>0</v>
      </c>
      <c r="G1020" s="341">
        <v>0</v>
      </c>
      <c r="H1020" s="340">
        <v>7475300000</v>
      </c>
    </row>
    <row r="1021" spans="1:8">
      <c r="A1021" s="335" t="s">
        <v>3161</v>
      </c>
      <c r="B1021" s="335" t="s">
        <v>3162</v>
      </c>
      <c r="C1021" s="335" t="s">
        <v>514</v>
      </c>
      <c r="D1021" s="335" t="s">
        <v>1400</v>
      </c>
      <c r="E1021" s="340">
        <v>2080</v>
      </c>
      <c r="F1021" s="340">
        <v>5</v>
      </c>
      <c r="G1021" s="341">
        <v>0.24</v>
      </c>
      <c r="H1021" s="340">
        <v>6656000000</v>
      </c>
    </row>
    <row r="1022" spans="1:8">
      <c r="A1022" s="335" t="s">
        <v>3163</v>
      </c>
      <c r="B1022" s="335" t="s">
        <v>3164</v>
      </c>
      <c r="C1022" s="335" t="s">
        <v>514</v>
      </c>
      <c r="D1022" s="335" t="s">
        <v>1400</v>
      </c>
      <c r="E1022" s="340">
        <v>7380</v>
      </c>
      <c r="F1022" s="340">
        <v>90</v>
      </c>
      <c r="G1022" s="341">
        <v>1.23</v>
      </c>
      <c r="H1022" s="340">
        <v>409451182200</v>
      </c>
    </row>
    <row r="1023" spans="1:8">
      <c r="A1023" s="335" t="s">
        <v>3165</v>
      </c>
      <c r="B1023" s="335" t="s">
        <v>3166</v>
      </c>
      <c r="C1023" s="335" t="s">
        <v>514</v>
      </c>
      <c r="D1023" s="335" t="s">
        <v>1562</v>
      </c>
      <c r="E1023" s="340">
        <v>7500</v>
      </c>
      <c r="F1023" s="340">
        <v>-120</v>
      </c>
      <c r="G1023" s="341">
        <v>-1.57</v>
      </c>
      <c r="H1023" s="340">
        <v>67612500000</v>
      </c>
    </row>
    <row r="1024" spans="1:8">
      <c r="A1024" s="335" t="s">
        <v>3167</v>
      </c>
      <c r="B1024" s="335" t="s">
        <v>3168</v>
      </c>
      <c r="C1024" s="335" t="s">
        <v>514</v>
      </c>
      <c r="D1024" s="335" t="s">
        <v>1413</v>
      </c>
      <c r="E1024" s="340">
        <v>13800</v>
      </c>
      <c r="F1024" s="340">
        <v>-650</v>
      </c>
      <c r="G1024" s="341">
        <v>-4.5</v>
      </c>
      <c r="H1024" s="340">
        <v>439822463400</v>
      </c>
    </row>
    <row r="1025" spans="1:8">
      <c r="A1025" s="335" t="s">
        <v>3169</v>
      </c>
      <c r="B1025" s="335" t="s">
        <v>3170</v>
      </c>
      <c r="C1025" s="335" t="s">
        <v>514</v>
      </c>
      <c r="D1025" s="335" t="s">
        <v>1418</v>
      </c>
      <c r="E1025" s="340">
        <v>10800</v>
      </c>
      <c r="F1025" s="340">
        <v>350</v>
      </c>
      <c r="G1025" s="341">
        <v>3.35</v>
      </c>
      <c r="H1025" s="340">
        <v>106913520000</v>
      </c>
    </row>
    <row r="1026" spans="1:8">
      <c r="A1026" s="335" t="s">
        <v>3171</v>
      </c>
      <c r="B1026" s="335" t="s">
        <v>3172</v>
      </c>
      <c r="C1026" s="335" t="s">
        <v>514</v>
      </c>
      <c r="D1026" s="335" t="s">
        <v>1400</v>
      </c>
      <c r="E1026" s="340">
        <v>200</v>
      </c>
      <c r="F1026" s="340">
        <v>3</v>
      </c>
      <c r="G1026" s="341">
        <v>1.52</v>
      </c>
      <c r="H1026" s="340">
        <v>27327507200</v>
      </c>
    </row>
    <row r="1027" spans="1:8">
      <c r="A1027" s="335" t="s">
        <v>3173</v>
      </c>
      <c r="B1027" s="335" t="s">
        <v>3174</v>
      </c>
      <c r="C1027" s="335" t="s">
        <v>514</v>
      </c>
      <c r="D1027" s="335" t="s">
        <v>1565</v>
      </c>
      <c r="E1027" s="340">
        <v>7230</v>
      </c>
      <c r="F1027" s="340">
        <v>80</v>
      </c>
      <c r="G1027" s="341">
        <v>1.1200000000000001</v>
      </c>
      <c r="H1027" s="340">
        <v>88885620000</v>
      </c>
    </row>
    <row r="1028" spans="1:8">
      <c r="A1028" s="335" t="s">
        <v>3175</v>
      </c>
      <c r="B1028" s="335" t="s">
        <v>3176</v>
      </c>
      <c r="C1028" s="335" t="s">
        <v>514</v>
      </c>
      <c r="D1028" s="335" t="s">
        <v>1467</v>
      </c>
      <c r="E1028" s="340">
        <v>8850</v>
      </c>
      <c r="F1028" s="340">
        <v>0</v>
      </c>
      <c r="G1028" s="341">
        <v>0</v>
      </c>
      <c r="H1028" s="340">
        <v>13511436600</v>
      </c>
    </row>
    <row r="1029" spans="1:8">
      <c r="A1029" s="335" t="s">
        <v>3177</v>
      </c>
      <c r="B1029" s="335" t="s">
        <v>3178</v>
      </c>
      <c r="C1029" s="335" t="s">
        <v>514</v>
      </c>
      <c r="D1029" s="335" t="s">
        <v>1476</v>
      </c>
      <c r="E1029" s="340">
        <v>2255</v>
      </c>
      <c r="F1029" s="340">
        <v>40</v>
      </c>
      <c r="G1029" s="341">
        <v>1.81</v>
      </c>
      <c r="H1029" s="340">
        <v>122524304265</v>
      </c>
    </row>
    <row r="1030" spans="1:8">
      <c r="A1030" s="335" t="s">
        <v>3179</v>
      </c>
      <c r="B1030" s="335" t="s">
        <v>3180</v>
      </c>
      <c r="C1030" s="335" t="s">
        <v>514</v>
      </c>
      <c r="D1030" s="335" t="s">
        <v>1423</v>
      </c>
      <c r="E1030" s="340">
        <v>32050</v>
      </c>
      <c r="F1030" s="340">
        <v>1750</v>
      </c>
      <c r="G1030" s="341">
        <v>5.78</v>
      </c>
      <c r="H1030" s="340">
        <v>330768275150</v>
      </c>
    </row>
    <row r="1031" spans="1:8">
      <c r="A1031" s="335" t="s">
        <v>3181</v>
      </c>
      <c r="B1031" s="335" t="s">
        <v>3182</v>
      </c>
      <c r="C1031" s="335" t="s">
        <v>514</v>
      </c>
      <c r="D1031" s="335" t="s">
        <v>1423</v>
      </c>
      <c r="E1031" s="340">
        <v>41900</v>
      </c>
      <c r="F1031" s="340">
        <v>2250</v>
      </c>
      <c r="G1031" s="341">
        <v>5.67</v>
      </c>
      <c r="H1031" s="340">
        <v>598660328400</v>
      </c>
    </row>
    <row r="1032" spans="1:8">
      <c r="A1032" s="335" t="s">
        <v>3183</v>
      </c>
      <c r="B1032" s="335" t="s">
        <v>3184</v>
      </c>
      <c r="C1032" s="335" t="s">
        <v>514</v>
      </c>
      <c r="D1032" s="335" t="s">
        <v>1418</v>
      </c>
      <c r="E1032" s="340">
        <v>11450</v>
      </c>
      <c r="F1032" s="340">
        <v>-150</v>
      </c>
      <c r="G1032" s="341">
        <v>-1.29</v>
      </c>
      <c r="H1032" s="340">
        <v>205639927550</v>
      </c>
    </row>
    <row r="1033" spans="1:8">
      <c r="A1033" s="335" t="s">
        <v>3185</v>
      </c>
      <c r="B1033" s="335" t="s">
        <v>3186</v>
      </c>
      <c r="C1033" s="335" t="s">
        <v>514</v>
      </c>
      <c r="D1033" s="335" t="s">
        <v>1401</v>
      </c>
      <c r="E1033" s="340">
        <v>7010</v>
      </c>
      <c r="F1033" s="340">
        <v>80</v>
      </c>
      <c r="G1033" s="341">
        <v>1.1499999999999999</v>
      </c>
      <c r="H1033" s="340">
        <v>34422605000</v>
      </c>
    </row>
    <row r="1034" spans="1:8">
      <c r="A1034" s="335" t="s">
        <v>3187</v>
      </c>
      <c r="B1034" s="335" t="s">
        <v>3188</v>
      </c>
      <c r="C1034" s="335" t="s">
        <v>514</v>
      </c>
      <c r="D1034" s="335" t="s">
        <v>1401</v>
      </c>
      <c r="E1034" s="340">
        <v>8160</v>
      </c>
      <c r="F1034" s="340">
        <v>0</v>
      </c>
      <c r="G1034" s="341">
        <v>0</v>
      </c>
      <c r="H1034" s="340">
        <v>26570510400</v>
      </c>
    </row>
    <row r="1035" spans="1:8">
      <c r="A1035" s="335" t="s">
        <v>3189</v>
      </c>
      <c r="B1035" s="335" t="s">
        <v>3190</v>
      </c>
      <c r="C1035" s="335" t="s">
        <v>514</v>
      </c>
      <c r="D1035" s="335" t="s">
        <v>1432</v>
      </c>
      <c r="E1035" s="340">
        <v>5070</v>
      </c>
      <c r="F1035" s="340">
        <v>20</v>
      </c>
      <c r="G1035" s="341">
        <v>0.4</v>
      </c>
      <c r="H1035" s="340">
        <v>112939715460</v>
      </c>
    </row>
    <row r="1036" spans="1:8">
      <c r="A1036" s="335" t="s">
        <v>3191</v>
      </c>
      <c r="B1036" s="335" t="s">
        <v>3192</v>
      </c>
      <c r="C1036" s="335" t="s">
        <v>514</v>
      </c>
      <c r="D1036" s="335" t="s">
        <v>1487</v>
      </c>
      <c r="E1036" s="340">
        <v>1585</v>
      </c>
      <c r="F1036" s="340">
        <v>0</v>
      </c>
      <c r="G1036" s="341">
        <v>0</v>
      </c>
      <c r="H1036" s="340">
        <v>35542856275</v>
      </c>
    </row>
    <row r="1037" spans="1:8">
      <c r="A1037" s="335" t="s">
        <v>3193</v>
      </c>
      <c r="B1037" s="335" t="s">
        <v>3194</v>
      </c>
      <c r="C1037" s="335" t="s">
        <v>514</v>
      </c>
      <c r="D1037" s="335" t="s">
        <v>1397</v>
      </c>
      <c r="E1037" s="340">
        <v>5390</v>
      </c>
      <c r="F1037" s="340">
        <v>30</v>
      </c>
      <c r="G1037" s="341">
        <v>0.56000000000000005</v>
      </c>
      <c r="H1037" s="340">
        <v>215753749750</v>
      </c>
    </row>
    <row r="1038" spans="1:8">
      <c r="A1038" s="335" t="s">
        <v>1029</v>
      </c>
      <c r="B1038" s="335" t="s">
        <v>1030</v>
      </c>
      <c r="C1038" s="335" t="s">
        <v>514</v>
      </c>
      <c r="D1038" s="335" t="s">
        <v>1487</v>
      </c>
      <c r="E1038" s="340">
        <v>18400</v>
      </c>
      <c r="F1038" s="340">
        <v>1050</v>
      </c>
      <c r="G1038" s="341">
        <v>6.05</v>
      </c>
      <c r="H1038" s="340">
        <v>295521222400</v>
      </c>
    </row>
    <row r="1039" spans="1:8">
      <c r="A1039" s="335" t="s">
        <v>904</v>
      </c>
      <c r="B1039" s="335" t="s">
        <v>905</v>
      </c>
      <c r="C1039" s="335" t="s">
        <v>514</v>
      </c>
      <c r="D1039" s="335" t="s">
        <v>1401</v>
      </c>
      <c r="E1039" s="340">
        <v>126300</v>
      </c>
      <c r="F1039" s="340">
        <v>7700</v>
      </c>
      <c r="G1039" s="341">
        <v>6.49</v>
      </c>
      <c r="H1039" s="340">
        <v>1555959165000</v>
      </c>
    </row>
    <row r="1040" spans="1:8">
      <c r="A1040" s="335" t="s">
        <v>3195</v>
      </c>
      <c r="B1040" s="335" t="s">
        <v>3196</v>
      </c>
      <c r="C1040" s="335" t="s">
        <v>514</v>
      </c>
      <c r="D1040" s="335" t="s">
        <v>1685</v>
      </c>
      <c r="E1040" s="340">
        <v>64200</v>
      </c>
      <c r="F1040" s="340">
        <v>-400</v>
      </c>
      <c r="G1040" s="341">
        <v>-0.62</v>
      </c>
      <c r="H1040" s="340">
        <v>731649650400</v>
      </c>
    </row>
    <row r="1041" spans="1:8">
      <c r="A1041" s="335" t="s">
        <v>3197</v>
      </c>
      <c r="B1041" s="335" t="s">
        <v>3198</v>
      </c>
      <c r="C1041" s="335" t="s">
        <v>514</v>
      </c>
      <c r="D1041" s="335" t="s">
        <v>1473</v>
      </c>
      <c r="E1041" s="340">
        <v>7900</v>
      </c>
      <c r="F1041" s="340">
        <v>100</v>
      </c>
      <c r="G1041" s="341">
        <v>1.28</v>
      </c>
      <c r="H1041" s="340">
        <v>178826809500</v>
      </c>
    </row>
    <row r="1042" spans="1:8">
      <c r="A1042" s="335" t="s">
        <v>3199</v>
      </c>
      <c r="B1042" s="335" t="s">
        <v>3200</v>
      </c>
      <c r="C1042" s="335" t="s">
        <v>514</v>
      </c>
      <c r="D1042" s="335" t="s">
        <v>1685</v>
      </c>
      <c r="E1042" s="340">
        <v>19400</v>
      </c>
      <c r="F1042" s="340">
        <v>-1800</v>
      </c>
      <c r="G1042" s="341">
        <v>-8.49</v>
      </c>
      <c r="H1042" s="340">
        <v>137838940000</v>
      </c>
    </row>
    <row r="1043" spans="1:8">
      <c r="A1043" s="335" t="s">
        <v>3201</v>
      </c>
      <c r="B1043" s="335" t="s">
        <v>3202</v>
      </c>
      <c r="C1043" s="335" t="s">
        <v>514</v>
      </c>
      <c r="D1043" s="335" t="s">
        <v>1647</v>
      </c>
      <c r="E1043" s="340">
        <v>6970</v>
      </c>
      <c r="F1043" s="340">
        <v>-100</v>
      </c>
      <c r="G1043" s="341">
        <v>-1.41</v>
      </c>
      <c r="H1043" s="340">
        <v>238316288400</v>
      </c>
    </row>
    <row r="1044" spans="1:8">
      <c r="A1044" s="335" t="s">
        <v>3203</v>
      </c>
      <c r="B1044" s="335" t="s">
        <v>3204</v>
      </c>
      <c r="C1044" s="335" t="s">
        <v>514</v>
      </c>
      <c r="D1044" s="335" t="s">
        <v>1432</v>
      </c>
      <c r="E1044" s="340">
        <v>9740</v>
      </c>
      <c r="F1044" s="340">
        <v>580</v>
      </c>
      <c r="G1044" s="341">
        <v>6.33</v>
      </c>
      <c r="H1044" s="340">
        <v>231289556140</v>
      </c>
    </row>
    <row r="1045" spans="1:8">
      <c r="A1045" s="335" t="s">
        <v>3205</v>
      </c>
      <c r="B1045" s="335" t="s">
        <v>3206</v>
      </c>
      <c r="C1045" s="335" t="s">
        <v>514</v>
      </c>
      <c r="D1045" s="335" t="s">
        <v>228</v>
      </c>
      <c r="E1045" s="340">
        <v>18400</v>
      </c>
      <c r="F1045" s="340">
        <v>350</v>
      </c>
      <c r="G1045" s="341">
        <v>1.94</v>
      </c>
      <c r="H1045" s="340">
        <v>117502400000</v>
      </c>
    </row>
    <row r="1046" spans="1:8">
      <c r="A1046" s="335" t="s">
        <v>3207</v>
      </c>
      <c r="B1046" s="335" t="s">
        <v>3208</v>
      </c>
      <c r="C1046" s="335" t="s">
        <v>514</v>
      </c>
      <c r="D1046" s="335" t="s">
        <v>1647</v>
      </c>
      <c r="E1046" s="340">
        <v>4620</v>
      </c>
      <c r="F1046" s="340">
        <v>5</v>
      </c>
      <c r="G1046" s="341">
        <v>0.11</v>
      </c>
      <c r="H1046" s="340">
        <v>257059678260</v>
      </c>
    </row>
    <row r="1047" spans="1:8">
      <c r="A1047" s="335" t="s">
        <v>1382</v>
      </c>
      <c r="B1047" s="335" t="s">
        <v>1383</v>
      </c>
      <c r="C1047" s="335" t="s">
        <v>514</v>
      </c>
      <c r="D1047" s="335" t="s">
        <v>1397</v>
      </c>
      <c r="E1047" s="340">
        <v>310</v>
      </c>
      <c r="F1047" s="340">
        <v>0</v>
      </c>
      <c r="G1047" s="341">
        <v>0</v>
      </c>
      <c r="H1047" s="340">
        <v>18642222930</v>
      </c>
    </row>
    <row r="1048" spans="1:8">
      <c r="A1048" s="335" t="s">
        <v>3209</v>
      </c>
      <c r="B1048" s="335" t="s">
        <v>3210</v>
      </c>
      <c r="C1048" s="335" t="s">
        <v>514</v>
      </c>
      <c r="D1048" s="335" t="s">
        <v>1432</v>
      </c>
      <c r="E1048" s="340">
        <v>22250</v>
      </c>
      <c r="F1048" s="340">
        <v>200</v>
      </c>
      <c r="G1048" s="341">
        <v>0.91</v>
      </c>
      <c r="H1048" s="340">
        <v>267970100000</v>
      </c>
    </row>
    <row r="1049" spans="1:8">
      <c r="A1049" s="335" t="s">
        <v>3211</v>
      </c>
      <c r="B1049" s="335" t="s">
        <v>3212</v>
      </c>
      <c r="C1049" s="335" t="s">
        <v>514</v>
      </c>
      <c r="D1049" s="335" t="s">
        <v>1565</v>
      </c>
      <c r="E1049" s="340">
        <v>677</v>
      </c>
      <c r="F1049" s="340">
        <v>-15</v>
      </c>
      <c r="G1049" s="341">
        <v>-2.17</v>
      </c>
      <c r="H1049" s="340">
        <v>355153352396</v>
      </c>
    </row>
    <row r="1050" spans="1:8">
      <c r="A1050" s="335" t="s">
        <v>3213</v>
      </c>
      <c r="B1050" s="335" t="s">
        <v>3214</v>
      </c>
      <c r="C1050" s="335" t="s">
        <v>514</v>
      </c>
      <c r="D1050" s="335" t="s">
        <v>1508</v>
      </c>
      <c r="E1050" s="340">
        <v>9680</v>
      </c>
      <c r="F1050" s="340">
        <v>100</v>
      </c>
      <c r="G1050" s="341">
        <v>1.04</v>
      </c>
      <c r="H1050" s="340">
        <v>46166340000</v>
      </c>
    </row>
    <row r="1051" spans="1:8">
      <c r="A1051" s="335" t="s">
        <v>3215</v>
      </c>
      <c r="B1051" s="335" t="s">
        <v>3216</v>
      </c>
      <c r="C1051" s="335" t="s">
        <v>514</v>
      </c>
      <c r="D1051" s="335" t="s">
        <v>1476</v>
      </c>
      <c r="E1051" s="340">
        <v>7230</v>
      </c>
      <c r="F1051" s="340">
        <v>-170</v>
      </c>
      <c r="G1051" s="341">
        <v>-2.2999999999999998</v>
      </c>
      <c r="H1051" s="340">
        <v>143195644800</v>
      </c>
    </row>
    <row r="1052" spans="1:8">
      <c r="A1052" s="335" t="s">
        <v>3217</v>
      </c>
      <c r="B1052" s="335" t="s">
        <v>3218</v>
      </c>
      <c r="C1052" s="335" t="s">
        <v>514</v>
      </c>
      <c r="D1052" s="335" t="s">
        <v>1487</v>
      </c>
      <c r="E1052" s="340">
        <v>225</v>
      </c>
      <c r="F1052" s="340">
        <v>-9</v>
      </c>
      <c r="G1052" s="341">
        <v>-3.85</v>
      </c>
      <c r="H1052" s="340">
        <v>161620207200</v>
      </c>
    </row>
    <row r="1053" spans="1:8">
      <c r="A1053" s="335" t="s">
        <v>3219</v>
      </c>
      <c r="B1053" s="335" t="s">
        <v>3220</v>
      </c>
      <c r="C1053" s="335" t="s">
        <v>514</v>
      </c>
      <c r="D1053" s="335" t="s">
        <v>1685</v>
      </c>
      <c r="E1053" s="340">
        <v>20400</v>
      </c>
      <c r="F1053" s="340">
        <v>100</v>
      </c>
      <c r="G1053" s="341">
        <v>0.49</v>
      </c>
      <c r="H1053" s="340">
        <v>279149152800</v>
      </c>
    </row>
    <row r="1054" spans="1:8">
      <c r="A1054" s="335" t="s">
        <v>3221</v>
      </c>
      <c r="B1054" s="335" t="s">
        <v>3222</v>
      </c>
      <c r="C1054" s="335" t="s">
        <v>514</v>
      </c>
      <c r="D1054" s="335" t="s">
        <v>1423</v>
      </c>
      <c r="E1054" s="340">
        <v>10550</v>
      </c>
      <c r="F1054" s="340">
        <v>-350</v>
      </c>
      <c r="G1054" s="341">
        <v>-3.21</v>
      </c>
      <c r="H1054" s="340">
        <v>106390420000</v>
      </c>
    </row>
    <row r="1055" spans="1:8">
      <c r="A1055" s="335" t="s">
        <v>1326</v>
      </c>
      <c r="B1055" s="335" t="s">
        <v>1327</v>
      </c>
      <c r="C1055" s="335" t="s">
        <v>514</v>
      </c>
      <c r="D1055" s="335" t="s">
        <v>1397</v>
      </c>
      <c r="E1055" s="340">
        <v>2515</v>
      </c>
      <c r="F1055" s="340">
        <v>-10</v>
      </c>
      <c r="G1055" s="341">
        <v>-0.4</v>
      </c>
      <c r="H1055" s="340">
        <v>58348000000</v>
      </c>
    </row>
    <row r="1056" spans="1:8">
      <c r="A1056" s="335" t="s">
        <v>3223</v>
      </c>
      <c r="B1056" s="335" t="s">
        <v>3224</v>
      </c>
      <c r="C1056" s="335" t="s">
        <v>514</v>
      </c>
      <c r="D1056" s="335" t="s">
        <v>1647</v>
      </c>
      <c r="E1056" s="340">
        <v>2075</v>
      </c>
      <c r="F1056" s="340">
        <v>60</v>
      </c>
      <c r="G1056" s="341">
        <v>2.98</v>
      </c>
      <c r="H1056" s="340">
        <v>57234471850</v>
      </c>
    </row>
    <row r="1057" spans="1:8">
      <c r="A1057" s="335" t="s">
        <v>3225</v>
      </c>
      <c r="B1057" s="335" t="s">
        <v>3226</v>
      </c>
      <c r="C1057" s="335" t="s">
        <v>514</v>
      </c>
      <c r="D1057" s="335" t="s">
        <v>1432</v>
      </c>
      <c r="E1057" s="340">
        <v>13650</v>
      </c>
      <c r="F1057" s="340">
        <v>250</v>
      </c>
      <c r="G1057" s="341">
        <v>1.87</v>
      </c>
      <c r="H1057" s="340">
        <v>635593303800</v>
      </c>
    </row>
    <row r="1058" spans="1:8">
      <c r="A1058" s="335" t="s">
        <v>3227</v>
      </c>
      <c r="B1058" s="335" t="s">
        <v>3228</v>
      </c>
      <c r="C1058" s="335" t="s">
        <v>514</v>
      </c>
      <c r="D1058" s="335" t="s">
        <v>1822</v>
      </c>
      <c r="E1058" s="340">
        <v>2145</v>
      </c>
      <c r="F1058" s="340">
        <v>5</v>
      </c>
      <c r="G1058" s="341">
        <v>0.23</v>
      </c>
      <c r="H1058" s="340">
        <v>79777412715</v>
      </c>
    </row>
    <row r="1059" spans="1:8">
      <c r="A1059" s="335" t="s">
        <v>1146</v>
      </c>
      <c r="B1059" s="335" t="s">
        <v>1147</v>
      </c>
      <c r="C1059" s="335" t="s">
        <v>514</v>
      </c>
      <c r="D1059" s="335" t="s">
        <v>1487</v>
      </c>
      <c r="E1059" s="340">
        <v>3555</v>
      </c>
      <c r="F1059" s="340">
        <v>165</v>
      </c>
      <c r="G1059" s="341">
        <v>4.87</v>
      </c>
      <c r="H1059" s="340">
        <v>156011971320</v>
      </c>
    </row>
    <row r="1060" spans="1:8">
      <c r="A1060" s="335" t="s">
        <v>3229</v>
      </c>
      <c r="B1060" s="335" t="s">
        <v>3230</v>
      </c>
      <c r="C1060" s="335" t="s">
        <v>514</v>
      </c>
      <c r="D1060" s="335" t="s">
        <v>1404</v>
      </c>
      <c r="E1060" s="340">
        <v>2600</v>
      </c>
      <c r="F1060" s="340">
        <v>315</v>
      </c>
      <c r="G1060" s="341">
        <v>13.79</v>
      </c>
      <c r="H1060" s="340">
        <v>110515503800</v>
      </c>
    </row>
    <row r="1061" spans="1:8">
      <c r="A1061" s="335" t="s">
        <v>3231</v>
      </c>
      <c r="B1061" s="335" t="s">
        <v>3232</v>
      </c>
      <c r="C1061" s="335" t="s">
        <v>514</v>
      </c>
      <c r="D1061" s="335" t="s">
        <v>1432</v>
      </c>
      <c r="E1061" s="340">
        <v>61500</v>
      </c>
      <c r="F1061" s="340">
        <v>1200</v>
      </c>
      <c r="G1061" s="341">
        <v>1.99</v>
      </c>
      <c r="H1061" s="340">
        <v>495491785500</v>
      </c>
    </row>
    <row r="1062" spans="1:8">
      <c r="A1062" s="335" t="s">
        <v>3233</v>
      </c>
      <c r="B1062" s="335" t="s">
        <v>3234</v>
      </c>
      <c r="C1062" s="335" t="s">
        <v>514</v>
      </c>
      <c r="D1062" s="335" t="s">
        <v>1487</v>
      </c>
      <c r="E1062" s="340">
        <v>29550</v>
      </c>
      <c r="F1062" s="340">
        <v>-1200</v>
      </c>
      <c r="G1062" s="341">
        <v>-3.9</v>
      </c>
      <c r="H1062" s="340">
        <v>508260000000</v>
      </c>
    </row>
    <row r="1063" spans="1:8">
      <c r="A1063" s="335" t="s">
        <v>3235</v>
      </c>
      <c r="B1063" s="335" t="s">
        <v>3236</v>
      </c>
      <c r="C1063" s="335" t="s">
        <v>514</v>
      </c>
      <c r="D1063" s="335" t="s">
        <v>1685</v>
      </c>
      <c r="E1063" s="340">
        <v>23000</v>
      </c>
      <c r="F1063" s="340">
        <v>550</v>
      </c>
      <c r="G1063" s="341">
        <v>2.4500000000000002</v>
      </c>
      <c r="H1063" s="340">
        <v>268569574000</v>
      </c>
    </row>
    <row r="1064" spans="1:8">
      <c r="A1064" s="335" t="s">
        <v>3237</v>
      </c>
      <c r="B1064" s="335" t="s">
        <v>3238</v>
      </c>
      <c r="C1064" s="335" t="s">
        <v>514</v>
      </c>
      <c r="D1064" s="335" t="s">
        <v>1446</v>
      </c>
      <c r="E1064" s="340">
        <v>1600</v>
      </c>
      <c r="F1064" s="340">
        <v>5</v>
      </c>
      <c r="G1064" s="341">
        <v>0.31</v>
      </c>
      <c r="H1064" s="340">
        <v>33672747200</v>
      </c>
    </row>
    <row r="1065" spans="1:8">
      <c r="A1065" s="335" t="s">
        <v>3239</v>
      </c>
      <c r="B1065" s="335" t="s">
        <v>3240</v>
      </c>
      <c r="C1065" s="335" t="s">
        <v>514</v>
      </c>
      <c r="D1065" s="335" t="s">
        <v>1410</v>
      </c>
      <c r="E1065" s="340">
        <v>4850</v>
      </c>
      <c r="F1065" s="340">
        <v>-15</v>
      </c>
      <c r="G1065" s="341">
        <v>-0.31</v>
      </c>
      <c r="H1065" s="340">
        <v>393767440550</v>
      </c>
    </row>
    <row r="1066" spans="1:8">
      <c r="A1066" s="335" t="s">
        <v>1037</v>
      </c>
      <c r="B1066" s="335" t="s">
        <v>1038</v>
      </c>
      <c r="C1066" s="335" t="s">
        <v>514</v>
      </c>
      <c r="D1066" s="335" t="s">
        <v>1487</v>
      </c>
      <c r="E1066" s="340">
        <v>12250</v>
      </c>
      <c r="F1066" s="340">
        <v>250</v>
      </c>
      <c r="G1066" s="341">
        <v>2.08</v>
      </c>
      <c r="H1066" s="340">
        <v>285761532000</v>
      </c>
    </row>
    <row r="1067" spans="1:8">
      <c r="A1067" s="335" t="s">
        <v>1017</v>
      </c>
      <c r="B1067" s="335" t="s">
        <v>1018</v>
      </c>
      <c r="C1067" s="335" t="s">
        <v>514</v>
      </c>
      <c r="D1067" s="335" t="s">
        <v>1401</v>
      </c>
      <c r="E1067" s="340">
        <v>25350</v>
      </c>
      <c r="F1067" s="340">
        <v>1650</v>
      </c>
      <c r="G1067" s="341">
        <v>6.96</v>
      </c>
      <c r="H1067" s="340">
        <v>319725911700</v>
      </c>
    </row>
    <row r="1068" spans="1:8">
      <c r="A1068" s="335" t="s">
        <v>3241</v>
      </c>
      <c r="B1068" s="335" t="s">
        <v>3242</v>
      </c>
      <c r="C1068" s="335" t="s">
        <v>514</v>
      </c>
      <c r="D1068" s="335" t="s">
        <v>1446</v>
      </c>
      <c r="E1068" s="340">
        <v>68700</v>
      </c>
      <c r="F1068" s="340">
        <v>1900</v>
      </c>
      <c r="G1068" s="341">
        <v>2.84</v>
      </c>
      <c r="H1068" s="340">
        <v>519463920600</v>
      </c>
    </row>
    <row r="1069" spans="1:8">
      <c r="A1069" s="335" t="s">
        <v>3243</v>
      </c>
      <c r="B1069" s="335" t="s">
        <v>3244</v>
      </c>
      <c r="C1069" s="335" t="s">
        <v>514</v>
      </c>
      <c r="D1069" s="335" t="s">
        <v>1685</v>
      </c>
      <c r="E1069" s="340">
        <v>2315</v>
      </c>
      <c r="F1069" s="340">
        <v>95</v>
      </c>
      <c r="G1069" s="341">
        <v>4.28</v>
      </c>
      <c r="H1069" s="340">
        <v>73981982900</v>
      </c>
    </row>
    <row r="1070" spans="1:8">
      <c r="A1070" s="335" t="s">
        <v>3245</v>
      </c>
      <c r="B1070" s="335" t="s">
        <v>3246</v>
      </c>
      <c r="C1070" s="335" t="s">
        <v>514</v>
      </c>
      <c r="D1070" s="335" t="s">
        <v>1413</v>
      </c>
      <c r="E1070" s="340">
        <v>25800</v>
      </c>
      <c r="F1070" s="340">
        <v>0</v>
      </c>
      <c r="G1070" s="341">
        <v>0</v>
      </c>
      <c r="H1070" s="340">
        <v>863617822200</v>
      </c>
    </row>
    <row r="1071" spans="1:8">
      <c r="A1071" s="335" t="s">
        <v>3247</v>
      </c>
      <c r="B1071" s="335" t="s">
        <v>3248</v>
      </c>
      <c r="C1071" s="335" t="s">
        <v>514</v>
      </c>
      <c r="D1071" s="335" t="s">
        <v>1404</v>
      </c>
      <c r="E1071" s="340">
        <v>6530</v>
      </c>
      <c r="F1071" s="340">
        <v>260</v>
      </c>
      <c r="G1071" s="341">
        <v>4.1500000000000004</v>
      </c>
      <c r="H1071" s="340">
        <v>33135100640</v>
      </c>
    </row>
    <row r="1072" spans="1:8">
      <c r="A1072" s="335" t="s">
        <v>3249</v>
      </c>
      <c r="B1072" s="335" t="s">
        <v>3250</v>
      </c>
      <c r="C1072" s="335" t="s">
        <v>514</v>
      </c>
      <c r="D1072" s="335" t="s">
        <v>1700</v>
      </c>
      <c r="E1072" s="340">
        <v>21150</v>
      </c>
      <c r="F1072" s="340">
        <v>100</v>
      </c>
      <c r="G1072" s="341">
        <v>0.48</v>
      </c>
      <c r="H1072" s="340">
        <v>67529475450</v>
      </c>
    </row>
    <row r="1073" spans="1:8">
      <c r="A1073" s="335" t="s">
        <v>3251</v>
      </c>
      <c r="B1073" s="335" t="s">
        <v>3252</v>
      </c>
      <c r="C1073" s="335" t="s">
        <v>514</v>
      </c>
      <c r="D1073" s="335" t="s">
        <v>1700</v>
      </c>
      <c r="E1073" s="340">
        <v>11800</v>
      </c>
      <c r="F1073" s="340">
        <v>150</v>
      </c>
      <c r="G1073" s="341">
        <v>1.29</v>
      </c>
      <c r="H1073" s="340">
        <v>102588940400</v>
      </c>
    </row>
    <row r="1074" spans="1:8">
      <c r="A1074" s="335" t="s">
        <v>3253</v>
      </c>
      <c r="B1074" s="335" t="s">
        <v>3254</v>
      </c>
      <c r="C1074" s="335" t="s">
        <v>514</v>
      </c>
      <c r="D1074" s="335" t="s">
        <v>228</v>
      </c>
      <c r="E1074" s="340">
        <v>2580</v>
      </c>
      <c r="F1074" s="340">
        <v>60</v>
      </c>
      <c r="G1074" s="341">
        <v>2.38</v>
      </c>
      <c r="H1074" s="340">
        <v>96654952800</v>
      </c>
    </row>
    <row r="1075" spans="1:8">
      <c r="A1075" s="335" t="s">
        <v>3255</v>
      </c>
      <c r="B1075" s="335" t="s">
        <v>3256</v>
      </c>
      <c r="C1075" s="335" t="s">
        <v>514</v>
      </c>
      <c r="D1075" s="335" t="s">
        <v>228</v>
      </c>
      <c r="E1075" s="340">
        <v>7400</v>
      </c>
      <c r="F1075" s="340">
        <v>140</v>
      </c>
      <c r="G1075" s="341">
        <v>1.93</v>
      </c>
      <c r="H1075" s="340">
        <v>180533789200</v>
      </c>
    </row>
    <row r="1076" spans="1:8">
      <c r="A1076" s="335" t="s">
        <v>3257</v>
      </c>
      <c r="B1076" s="335" t="s">
        <v>3258</v>
      </c>
      <c r="C1076" s="335" t="s">
        <v>514</v>
      </c>
      <c r="D1076" s="335" t="s">
        <v>1473</v>
      </c>
      <c r="E1076" s="340">
        <v>9080</v>
      </c>
      <c r="F1076" s="340">
        <v>-150</v>
      </c>
      <c r="G1076" s="341">
        <v>-1.63</v>
      </c>
      <c r="H1076" s="340">
        <v>84731881400</v>
      </c>
    </row>
    <row r="1077" spans="1:8">
      <c r="A1077" s="335" t="s">
        <v>3259</v>
      </c>
      <c r="B1077" s="335" t="s">
        <v>3260</v>
      </c>
      <c r="C1077" s="335" t="s">
        <v>514</v>
      </c>
      <c r="D1077" s="335" t="s">
        <v>1397</v>
      </c>
      <c r="E1077" s="340">
        <v>4925</v>
      </c>
      <c r="F1077" s="340">
        <v>-50</v>
      </c>
      <c r="G1077" s="341">
        <v>-1.01</v>
      </c>
      <c r="H1077" s="340">
        <v>217764489500</v>
      </c>
    </row>
    <row r="1078" spans="1:8">
      <c r="A1078" s="335" t="s">
        <v>3261</v>
      </c>
      <c r="B1078" s="335" t="s">
        <v>3262</v>
      </c>
      <c r="C1078" s="335" t="s">
        <v>514</v>
      </c>
      <c r="D1078" s="335" t="s">
        <v>1487</v>
      </c>
      <c r="E1078" s="340">
        <v>685</v>
      </c>
      <c r="F1078" s="340">
        <v>0</v>
      </c>
      <c r="G1078" s="341">
        <v>0</v>
      </c>
      <c r="H1078" s="340">
        <v>21741900000</v>
      </c>
    </row>
    <row r="1079" spans="1:8">
      <c r="A1079" s="335" t="s">
        <v>3263</v>
      </c>
      <c r="B1079" s="335" t="s">
        <v>3264</v>
      </c>
      <c r="C1079" s="335" t="s">
        <v>514</v>
      </c>
      <c r="D1079" s="335" t="s">
        <v>1473</v>
      </c>
      <c r="E1079" s="340">
        <v>3900</v>
      </c>
      <c r="F1079" s="340">
        <v>155</v>
      </c>
      <c r="G1079" s="341">
        <v>4.1399999999999997</v>
      </c>
      <c r="H1079" s="340">
        <v>52702650000</v>
      </c>
    </row>
    <row r="1080" spans="1:8">
      <c r="A1080" s="335" t="s">
        <v>3265</v>
      </c>
      <c r="B1080" s="335" t="s">
        <v>3266</v>
      </c>
      <c r="C1080" s="335" t="s">
        <v>514</v>
      </c>
      <c r="D1080" s="335" t="s">
        <v>1476</v>
      </c>
      <c r="E1080" s="340">
        <v>5830</v>
      </c>
      <c r="F1080" s="340">
        <v>20</v>
      </c>
      <c r="G1080" s="341">
        <v>0.34</v>
      </c>
      <c r="H1080" s="340">
        <v>87908873470</v>
      </c>
    </row>
    <row r="1081" spans="1:8">
      <c r="A1081" s="335" t="s">
        <v>3267</v>
      </c>
      <c r="B1081" s="335" t="s">
        <v>3268</v>
      </c>
      <c r="C1081" s="335" t="s">
        <v>514</v>
      </c>
      <c r="D1081" s="335" t="s">
        <v>1423</v>
      </c>
      <c r="E1081" s="340">
        <v>6640</v>
      </c>
      <c r="F1081" s="340">
        <v>60</v>
      </c>
      <c r="G1081" s="341">
        <v>0.91</v>
      </c>
      <c r="H1081" s="340">
        <v>131922630240</v>
      </c>
    </row>
    <row r="1082" spans="1:8">
      <c r="A1082" s="335" t="s">
        <v>3269</v>
      </c>
      <c r="B1082" s="335" t="s">
        <v>3270</v>
      </c>
      <c r="C1082" s="335" t="s">
        <v>514</v>
      </c>
      <c r="D1082" s="335" t="s">
        <v>1423</v>
      </c>
      <c r="E1082" s="340">
        <v>8800</v>
      </c>
      <c r="F1082" s="340">
        <v>610</v>
      </c>
      <c r="G1082" s="341">
        <v>7.45</v>
      </c>
      <c r="H1082" s="340">
        <v>140975401600</v>
      </c>
    </row>
    <row r="1083" spans="1:8">
      <c r="A1083" s="335" t="s">
        <v>1356</v>
      </c>
      <c r="B1083" s="335" t="s">
        <v>1357</v>
      </c>
      <c r="C1083" s="335" t="s">
        <v>514</v>
      </c>
      <c r="D1083" s="335" t="s">
        <v>1397</v>
      </c>
      <c r="E1083" s="340">
        <v>2155</v>
      </c>
      <c r="F1083" s="340">
        <v>35</v>
      </c>
      <c r="G1083" s="341">
        <v>1.65</v>
      </c>
      <c r="H1083" s="340">
        <v>43819987655</v>
      </c>
    </row>
    <row r="1084" spans="1:8">
      <c r="A1084" s="335" t="s">
        <v>3271</v>
      </c>
      <c r="B1084" s="335" t="s">
        <v>3272</v>
      </c>
      <c r="C1084" s="335" t="s">
        <v>514</v>
      </c>
      <c r="D1084" s="335" t="s">
        <v>1423</v>
      </c>
      <c r="E1084" s="340">
        <v>347</v>
      </c>
      <c r="F1084" s="340">
        <v>-11</v>
      </c>
      <c r="G1084" s="341">
        <v>-3.07</v>
      </c>
      <c r="H1084" s="340">
        <v>97603561425</v>
      </c>
    </row>
    <row r="1085" spans="1:8">
      <c r="A1085" s="335" t="s">
        <v>3273</v>
      </c>
      <c r="B1085" s="335" t="s">
        <v>3274</v>
      </c>
      <c r="C1085" s="335" t="s">
        <v>514</v>
      </c>
      <c r="D1085" s="335" t="s">
        <v>1432</v>
      </c>
      <c r="E1085" s="340">
        <v>1495</v>
      </c>
      <c r="F1085" s="340">
        <v>-15</v>
      </c>
      <c r="G1085" s="341">
        <v>-0.99</v>
      </c>
      <c r="H1085" s="340">
        <v>81441016020</v>
      </c>
    </row>
    <row r="1086" spans="1:8">
      <c r="A1086" s="335" t="s">
        <v>3275</v>
      </c>
      <c r="B1086" s="335" t="s">
        <v>3276</v>
      </c>
      <c r="C1086" s="335" t="s">
        <v>514</v>
      </c>
      <c r="D1086" s="335" t="s">
        <v>1446</v>
      </c>
      <c r="E1086" s="340">
        <v>3900</v>
      </c>
      <c r="F1086" s="340">
        <v>-20</v>
      </c>
      <c r="G1086" s="341">
        <v>-0.51</v>
      </c>
      <c r="H1086" s="340">
        <v>52770549000</v>
      </c>
    </row>
    <row r="1087" spans="1:8">
      <c r="A1087" s="335" t="s">
        <v>3277</v>
      </c>
      <c r="B1087" s="335" t="s">
        <v>3278</v>
      </c>
      <c r="C1087" s="335" t="s">
        <v>514</v>
      </c>
      <c r="D1087" s="335" t="s">
        <v>1467</v>
      </c>
      <c r="E1087" s="340">
        <v>29300</v>
      </c>
      <c r="F1087" s="340">
        <v>-2300</v>
      </c>
      <c r="G1087" s="341">
        <v>-7.28</v>
      </c>
      <c r="H1087" s="340">
        <v>276239374500</v>
      </c>
    </row>
    <row r="1088" spans="1:8">
      <c r="A1088" s="335" t="s">
        <v>3279</v>
      </c>
      <c r="B1088" s="335" t="s">
        <v>3280</v>
      </c>
      <c r="C1088" s="335" t="s">
        <v>514</v>
      </c>
      <c r="D1088" s="335" t="s">
        <v>1404</v>
      </c>
      <c r="E1088" s="340">
        <v>978</v>
      </c>
      <c r="F1088" s="340">
        <v>-3</v>
      </c>
      <c r="G1088" s="341">
        <v>-0.31</v>
      </c>
      <c r="H1088" s="340">
        <v>70417277268</v>
      </c>
    </row>
    <row r="1089" spans="1:8">
      <c r="A1089" s="335" t="s">
        <v>3281</v>
      </c>
      <c r="B1089" s="335" t="s">
        <v>3282</v>
      </c>
      <c r="C1089" s="335" t="s">
        <v>514</v>
      </c>
      <c r="D1089" s="335" t="s">
        <v>1487</v>
      </c>
      <c r="E1089" s="340">
        <v>966</v>
      </c>
      <c r="F1089" s="340">
        <v>4</v>
      </c>
      <c r="G1089" s="341">
        <v>0.42</v>
      </c>
      <c r="H1089" s="340">
        <v>71031875292</v>
      </c>
    </row>
    <row r="1090" spans="1:8">
      <c r="A1090" s="335" t="s">
        <v>3283</v>
      </c>
      <c r="B1090" s="335" t="s">
        <v>3284</v>
      </c>
      <c r="C1090" s="335" t="s">
        <v>514</v>
      </c>
      <c r="D1090" s="335" t="s">
        <v>1423</v>
      </c>
      <c r="E1090" s="340">
        <v>12000</v>
      </c>
      <c r="F1090" s="340">
        <v>0</v>
      </c>
      <c r="G1090" s="341">
        <v>0</v>
      </c>
      <c r="H1090" s="340">
        <v>72504396000</v>
      </c>
    </row>
    <row r="1091" spans="1:8">
      <c r="A1091" s="335" t="s">
        <v>3285</v>
      </c>
      <c r="B1091" s="335" t="s">
        <v>3286</v>
      </c>
      <c r="C1091" s="335" t="s">
        <v>514</v>
      </c>
      <c r="D1091" s="335" t="s">
        <v>1700</v>
      </c>
      <c r="E1091" s="340">
        <v>4700</v>
      </c>
      <c r="F1091" s="340">
        <v>45</v>
      </c>
      <c r="G1091" s="341">
        <v>0.97</v>
      </c>
      <c r="H1091" s="340">
        <v>248442000000</v>
      </c>
    </row>
    <row r="1092" spans="1:8">
      <c r="A1092" s="335" t="s">
        <v>3287</v>
      </c>
      <c r="B1092" s="335" t="s">
        <v>3288</v>
      </c>
      <c r="C1092" s="335" t="s">
        <v>514</v>
      </c>
      <c r="D1092" s="335" t="s">
        <v>1647</v>
      </c>
      <c r="E1092" s="340">
        <v>3635</v>
      </c>
      <c r="F1092" s="340">
        <v>-60</v>
      </c>
      <c r="G1092" s="341">
        <v>-1.62</v>
      </c>
      <c r="H1092" s="340">
        <v>118245910240</v>
      </c>
    </row>
    <row r="1093" spans="1:8">
      <c r="A1093" s="335" t="s">
        <v>3289</v>
      </c>
      <c r="B1093" s="335" t="s">
        <v>3290</v>
      </c>
      <c r="C1093" s="335" t="s">
        <v>514</v>
      </c>
      <c r="D1093" s="335" t="s">
        <v>1423</v>
      </c>
      <c r="E1093" s="340">
        <v>2145</v>
      </c>
      <c r="F1093" s="340">
        <v>10</v>
      </c>
      <c r="G1093" s="341">
        <v>0.47</v>
      </c>
      <c r="H1093" s="340">
        <v>111099371955</v>
      </c>
    </row>
    <row r="1094" spans="1:8">
      <c r="A1094" s="335" t="s">
        <v>3291</v>
      </c>
      <c r="B1094" s="335" t="s">
        <v>3292</v>
      </c>
      <c r="C1094" s="335" t="s">
        <v>514</v>
      </c>
      <c r="D1094" s="335" t="s">
        <v>1432</v>
      </c>
      <c r="E1094" s="340">
        <v>6530</v>
      </c>
      <c r="F1094" s="340">
        <v>40</v>
      </c>
      <c r="G1094" s="341">
        <v>0.62</v>
      </c>
      <c r="H1094" s="340">
        <v>102374414560</v>
      </c>
    </row>
    <row r="1095" spans="1:8">
      <c r="A1095" s="335" t="s">
        <v>3293</v>
      </c>
      <c r="B1095" s="335" t="s">
        <v>3294</v>
      </c>
      <c r="C1095" s="335" t="s">
        <v>514</v>
      </c>
      <c r="D1095" s="335" t="s">
        <v>1822</v>
      </c>
      <c r="E1095" s="340">
        <v>1920</v>
      </c>
      <c r="F1095" s="340">
        <v>0</v>
      </c>
      <c r="G1095" s="341">
        <v>0</v>
      </c>
      <c r="H1095" s="340">
        <v>61841840640</v>
      </c>
    </row>
    <row r="1096" spans="1:8">
      <c r="A1096" s="335" t="s">
        <v>3295</v>
      </c>
      <c r="B1096" s="335" t="s">
        <v>3296</v>
      </c>
      <c r="C1096" s="335" t="s">
        <v>514</v>
      </c>
      <c r="D1096" s="335" t="s">
        <v>1470</v>
      </c>
      <c r="E1096" s="340">
        <v>15950</v>
      </c>
      <c r="F1096" s="340">
        <v>0</v>
      </c>
      <c r="G1096" s="341">
        <v>0</v>
      </c>
      <c r="H1096" s="340">
        <v>78982709300</v>
      </c>
    </row>
    <row r="1097" spans="1:8">
      <c r="A1097" s="335" t="s">
        <v>1350</v>
      </c>
      <c r="B1097" s="335" t="s">
        <v>1351</v>
      </c>
      <c r="C1097" s="335" t="s">
        <v>514</v>
      </c>
      <c r="D1097" s="335" t="s">
        <v>1401</v>
      </c>
      <c r="E1097" s="340">
        <v>5280</v>
      </c>
      <c r="F1097" s="340">
        <v>30</v>
      </c>
      <c r="G1097" s="341">
        <v>0.56999999999999995</v>
      </c>
      <c r="H1097" s="340">
        <v>46301238720</v>
      </c>
    </row>
    <row r="1098" spans="1:8">
      <c r="A1098" s="335" t="s">
        <v>3297</v>
      </c>
      <c r="B1098" s="335" t="s">
        <v>3298</v>
      </c>
      <c r="C1098" s="335" t="s">
        <v>514</v>
      </c>
      <c r="D1098" s="335" t="s">
        <v>1432</v>
      </c>
      <c r="E1098" s="340">
        <v>96800</v>
      </c>
      <c r="F1098" s="340">
        <v>1300</v>
      </c>
      <c r="G1098" s="341">
        <v>1.36</v>
      </c>
      <c r="H1098" s="340">
        <v>2397887395200</v>
      </c>
    </row>
    <row r="1099" spans="1:8">
      <c r="A1099" s="335" t="s">
        <v>3299</v>
      </c>
      <c r="B1099" s="335" t="s">
        <v>3300</v>
      </c>
      <c r="C1099" s="335" t="s">
        <v>514</v>
      </c>
      <c r="D1099" s="335" t="s">
        <v>1432</v>
      </c>
      <c r="E1099" s="340">
        <v>1720</v>
      </c>
      <c r="F1099" s="340">
        <v>20</v>
      </c>
      <c r="G1099" s="341">
        <v>1.18</v>
      </c>
      <c r="H1099" s="340">
        <v>294338581040</v>
      </c>
    </row>
    <row r="1100" spans="1:8">
      <c r="A1100" s="335" t="s">
        <v>3301</v>
      </c>
      <c r="B1100" s="335" t="s">
        <v>3302</v>
      </c>
      <c r="C1100" s="335" t="s">
        <v>514</v>
      </c>
      <c r="D1100" s="335" t="s">
        <v>1685</v>
      </c>
      <c r="E1100" s="340">
        <v>9830</v>
      </c>
      <c r="F1100" s="340">
        <v>-60</v>
      </c>
      <c r="G1100" s="341">
        <v>-0.61</v>
      </c>
      <c r="H1100" s="340">
        <v>143064286520</v>
      </c>
    </row>
    <row r="1101" spans="1:8">
      <c r="A1101" s="335" t="s">
        <v>3303</v>
      </c>
      <c r="B1101" s="335" t="s">
        <v>3304</v>
      </c>
      <c r="C1101" s="335" t="s">
        <v>514</v>
      </c>
      <c r="D1101" s="335" t="s">
        <v>1404</v>
      </c>
      <c r="E1101" s="340">
        <v>51900</v>
      </c>
      <c r="F1101" s="340">
        <v>-3600</v>
      </c>
      <c r="G1101" s="341">
        <v>-6.49</v>
      </c>
      <c r="H1101" s="340">
        <v>126747066000</v>
      </c>
    </row>
    <row r="1102" spans="1:8">
      <c r="A1102" s="335" t="s">
        <v>3305</v>
      </c>
      <c r="B1102" s="335" t="s">
        <v>3306</v>
      </c>
      <c r="C1102" s="335" t="s">
        <v>514</v>
      </c>
      <c r="D1102" s="335" t="s">
        <v>1413</v>
      </c>
      <c r="E1102" s="340">
        <v>7920</v>
      </c>
      <c r="F1102" s="340">
        <v>290</v>
      </c>
      <c r="G1102" s="341">
        <v>3.8</v>
      </c>
      <c r="H1102" s="340">
        <v>177401743200</v>
      </c>
    </row>
    <row r="1103" spans="1:8">
      <c r="A1103" s="335" t="s">
        <v>3307</v>
      </c>
      <c r="B1103" s="335" t="s">
        <v>3308</v>
      </c>
      <c r="C1103" s="335" t="s">
        <v>514</v>
      </c>
      <c r="D1103" s="335" t="s">
        <v>1413</v>
      </c>
      <c r="E1103" s="340">
        <v>29400</v>
      </c>
      <c r="F1103" s="340">
        <v>250</v>
      </c>
      <c r="G1103" s="341">
        <v>0.86</v>
      </c>
      <c r="H1103" s="340">
        <v>140637546000</v>
      </c>
    </row>
    <row r="1104" spans="1:8">
      <c r="A1104" s="335" t="s">
        <v>3309</v>
      </c>
      <c r="B1104" s="335" t="s">
        <v>3310</v>
      </c>
      <c r="C1104" s="335" t="s">
        <v>514</v>
      </c>
      <c r="D1104" s="335" t="s">
        <v>1423</v>
      </c>
      <c r="E1104" s="340">
        <v>5410</v>
      </c>
      <c r="F1104" s="340">
        <v>0</v>
      </c>
      <c r="G1104" s="341">
        <v>0</v>
      </c>
      <c r="H1104" s="340">
        <v>37870000000</v>
      </c>
    </row>
    <row r="1105" spans="1:8">
      <c r="A1105" s="335" t="s">
        <v>3311</v>
      </c>
      <c r="B1105" s="335" t="s">
        <v>3312</v>
      </c>
      <c r="C1105" s="335" t="s">
        <v>514</v>
      </c>
      <c r="D1105" s="335" t="s">
        <v>1410</v>
      </c>
      <c r="E1105" s="340">
        <v>11000</v>
      </c>
      <c r="F1105" s="340">
        <v>500</v>
      </c>
      <c r="G1105" s="341">
        <v>4.76</v>
      </c>
      <c r="H1105" s="340">
        <v>220358996000</v>
      </c>
    </row>
    <row r="1106" spans="1:8">
      <c r="A1106" s="335" t="s">
        <v>3313</v>
      </c>
      <c r="B1106" s="335" t="s">
        <v>3314</v>
      </c>
      <c r="C1106" s="335" t="s">
        <v>514</v>
      </c>
      <c r="D1106" s="335" t="s">
        <v>1470</v>
      </c>
      <c r="E1106" s="340">
        <v>7000</v>
      </c>
      <c r="F1106" s="340">
        <v>80</v>
      </c>
      <c r="G1106" s="341">
        <v>1.1599999999999999</v>
      </c>
      <c r="H1106" s="340">
        <v>70000000000</v>
      </c>
    </row>
    <row r="1107" spans="1:8">
      <c r="A1107" s="335" t="s">
        <v>3315</v>
      </c>
      <c r="B1107" s="335" t="s">
        <v>3316</v>
      </c>
      <c r="C1107" s="335" t="s">
        <v>514</v>
      </c>
      <c r="D1107" s="335" t="s">
        <v>1487</v>
      </c>
      <c r="E1107" s="340">
        <v>6390</v>
      </c>
      <c r="F1107" s="340">
        <v>40</v>
      </c>
      <c r="G1107" s="341">
        <v>0.63</v>
      </c>
      <c r="H1107" s="340">
        <v>102638793510</v>
      </c>
    </row>
    <row r="1108" spans="1:8">
      <c r="A1108" s="335" t="s">
        <v>1039</v>
      </c>
      <c r="B1108" s="335" t="s">
        <v>1040</v>
      </c>
      <c r="C1108" s="335" t="s">
        <v>514</v>
      </c>
      <c r="D1108" s="335" t="s">
        <v>1397</v>
      </c>
      <c r="E1108" s="340">
        <v>27000</v>
      </c>
      <c r="F1108" s="340">
        <v>550</v>
      </c>
      <c r="G1108" s="341">
        <v>2.08</v>
      </c>
      <c r="H1108" s="340">
        <v>280368000000</v>
      </c>
    </row>
    <row r="1109" spans="1:8">
      <c r="A1109" s="335" t="s">
        <v>3317</v>
      </c>
      <c r="B1109" s="335" t="s">
        <v>3318</v>
      </c>
      <c r="C1109" s="335" t="s">
        <v>514</v>
      </c>
      <c r="D1109" s="335" t="s">
        <v>1397</v>
      </c>
      <c r="E1109" s="340">
        <v>19450</v>
      </c>
      <c r="F1109" s="340">
        <v>400</v>
      </c>
      <c r="G1109" s="341">
        <v>2.1</v>
      </c>
      <c r="H1109" s="340">
        <v>123136160600</v>
      </c>
    </row>
    <row r="1110" spans="1:8">
      <c r="A1110" s="335" t="s">
        <v>1238</v>
      </c>
      <c r="B1110" s="335" t="s">
        <v>1239</v>
      </c>
      <c r="C1110" s="335" t="s">
        <v>514</v>
      </c>
      <c r="D1110" s="335" t="s">
        <v>1401</v>
      </c>
      <c r="E1110" s="340">
        <v>7220</v>
      </c>
      <c r="F1110" s="340">
        <v>30</v>
      </c>
      <c r="G1110" s="341">
        <v>0.42</v>
      </c>
      <c r="H1110" s="340">
        <v>105396173760</v>
      </c>
    </row>
    <row r="1111" spans="1:8">
      <c r="A1111" s="335" t="s">
        <v>3319</v>
      </c>
      <c r="B1111" s="335" t="s">
        <v>3320</v>
      </c>
      <c r="C1111" s="335" t="s">
        <v>514</v>
      </c>
      <c r="D1111" s="335" t="s">
        <v>1685</v>
      </c>
      <c r="E1111" s="340">
        <v>3775</v>
      </c>
      <c r="F1111" s="340">
        <v>-230</v>
      </c>
      <c r="G1111" s="341">
        <v>-5.74</v>
      </c>
      <c r="H1111" s="340">
        <v>266645131800</v>
      </c>
    </row>
    <row r="1112" spans="1:8">
      <c r="A1112" s="335" t="s">
        <v>3321</v>
      </c>
      <c r="B1112" s="335" t="s">
        <v>3322</v>
      </c>
      <c r="C1112" s="335" t="s">
        <v>514</v>
      </c>
      <c r="D1112" s="335" t="s">
        <v>1423</v>
      </c>
      <c r="E1112" s="340">
        <v>6110</v>
      </c>
      <c r="F1112" s="340">
        <v>-70</v>
      </c>
      <c r="G1112" s="341">
        <v>-1.1299999999999999</v>
      </c>
      <c r="H1112" s="340">
        <v>136056343540</v>
      </c>
    </row>
    <row r="1113" spans="1:8">
      <c r="A1113" s="335" t="s">
        <v>3323</v>
      </c>
      <c r="B1113" s="335" t="s">
        <v>3324</v>
      </c>
      <c r="C1113" s="335" t="s">
        <v>514</v>
      </c>
      <c r="D1113" s="335" t="s">
        <v>1410</v>
      </c>
      <c r="E1113" s="340">
        <v>7960</v>
      </c>
      <c r="F1113" s="340">
        <v>-110</v>
      </c>
      <c r="G1113" s="341">
        <v>-1.36</v>
      </c>
      <c r="H1113" s="340">
        <v>152150878720</v>
      </c>
    </row>
    <row r="1114" spans="1:8">
      <c r="A1114" s="335" t="s">
        <v>959</v>
      </c>
      <c r="B1114" s="335" t="s">
        <v>960</v>
      </c>
      <c r="C1114" s="335" t="s">
        <v>514</v>
      </c>
      <c r="D1114" s="335" t="s">
        <v>1446</v>
      </c>
      <c r="E1114" s="340">
        <v>10100</v>
      </c>
      <c r="F1114" s="340">
        <v>130</v>
      </c>
      <c r="G1114" s="341">
        <v>1.3</v>
      </c>
      <c r="H1114" s="340">
        <v>584269506600</v>
      </c>
    </row>
    <row r="1115" spans="1:8">
      <c r="A1115" s="335" t="s">
        <v>3325</v>
      </c>
      <c r="B1115" s="335" t="s">
        <v>3326</v>
      </c>
      <c r="C1115" s="335" t="s">
        <v>514</v>
      </c>
      <c r="D1115" s="335" t="s">
        <v>1749</v>
      </c>
      <c r="E1115" s="340">
        <v>2165</v>
      </c>
      <c r="F1115" s="340">
        <v>0</v>
      </c>
      <c r="G1115" s="341">
        <v>0</v>
      </c>
      <c r="H1115" s="340">
        <v>35730705350</v>
      </c>
    </row>
    <row r="1116" spans="1:8">
      <c r="A1116" s="335" t="s">
        <v>3327</v>
      </c>
      <c r="B1116" s="335" t="s">
        <v>3328</v>
      </c>
      <c r="C1116" s="335" t="s">
        <v>514</v>
      </c>
      <c r="D1116" s="335" t="s">
        <v>1397</v>
      </c>
      <c r="E1116" s="340">
        <v>7580</v>
      </c>
      <c r="F1116" s="340">
        <v>30</v>
      </c>
      <c r="G1116" s="341">
        <v>0.4</v>
      </c>
      <c r="H1116" s="340">
        <v>175893164740</v>
      </c>
    </row>
    <row r="1117" spans="1:8">
      <c r="A1117" s="335" t="s">
        <v>3329</v>
      </c>
      <c r="B1117" s="335" t="s">
        <v>3330</v>
      </c>
      <c r="C1117" s="335" t="s">
        <v>514</v>
      </c>
      <c r="D1117" s="335" t="s">
        <v>228</v>
      </c>
      <c r="E1117" s="340">
        <v>9140</v>
      </c>
      <c r="F1117" s="340">
        <v>0</v>
      </c>
      <c r="G1117" s="341">
        <v>0</v>
      </c>
      <c r="H1117" s="340">
        <v>138288099460</v>
      </c>
    </row>
    <row r="1118" spans="1:8">
      <c r="A1118" s="335" t="s">
        <v>3331</v>
      </c>
      <c r="B1118" s="335" t="s">
        <v>3332</v>
      </c>
      <c r="C1118" s="335" t="s">
        <v>514</v>
      </c>
      <c r="D1118" s="335" t="s">
        <v>1508</v>
      </c>
      <c r="E1118" s="340">
        <v>1315</v>
      </c>
      <c r="F1118" s="340">
        <v>40</v>
      </c>
      <c r="G1118" s="341">
        <v>3.14</v>
      </c>
      <c r="H1118" s="340">
        <v>42841834730</v>
      </c>
    </row>
    <row r="1119" spans="1:8">
      <c r="A1119" s="335" t="s">
        <v>1322</v>
      </c>
      <c r="B1119" s="335" t="s">
        <v>1323</v>
      </c>
      <c r="C1119" s="335" t="s">
        <v>514</v>
      </c>
      <c r="D1119" s="335" t="s">
        <v>1487</v>
      </c>
      <c r="E1119" s="340">
        <v>3580</v>
      </c>
      <c r="F1119" s="340">
        <v>45</v>
      </c>
      <c r="G1119" s="341">
        <v>1.27</v>
      </c>
      <c r="H1119" s="340">
        <v>59958699200</v>
      </c>
    </row>
    <row r="1120" spans="1:8">
      <c r="A1120" s="335" t="s">
        <v>3333</v>
      </c>
      <c r="B1120" s="335" t="s">
        <v>3334</v>
      </c>
      <c r="C1120" s="335" t="s">
        <v>514</v>
      </c>
      <c r="D1120" s="335" t="s">
        <v>1467</v>
      </c>
      <c r="E1120" s="340">
        <v>2160</v>
      </c>
      <c r="F1120" s="340">
        <v>0</v>
      </c>
      <c r="G1120" s="341">
        <v>0</v>
      </c>
      <c r="H1120" s="340">
        <v>6688874160</v>
      </c>
    </row>
    <row r="1121" spans="1:8">
      <c r="A1121" s="335" t="s">
        <v>1274</v>
      </c>
      <c r="B1121" s="335" t="s">
        <v>1275</v>
      </c>
      <c r="C1121" s="335" t="s">
        <v>514</v>
      </c>
      <c r="D1121" s="335" t="s">
        <v>1401</v>
      </c>
      <c r="E1121" s="340">
        <v>7880</v>
      </c>
      <c r="F1121" s="340">
        <v>130</v>
      </c>
      <c r="G1121" s="341">
        <v>1.68</v>
      </c>
      <c r="H1121" s="340">
        <v>81286242440</v>
      </c>
    </row>
    <row r="1122" spans="1:8">
      <c r="A1122" s="335" t="s">
        <v>3335</v>
      </c>
      <c r="B1122" s="335" t="s">
        <v>3336</v>
      </c>
      <c r="C1122" s="335" t="s">
        <v>514</v>
      </c>
      <c r="D1122" s="335" t="s">
        <v>1413</v>
      </c>
      <c r="E1122" s="340">
        <v>3820</v>
      </c>
      <c r="F1122" s="340">
        <v>160</v>
      </c>
      <c r="G1122" s="341">
        <v>4.37</v>
      </c>
      <c r="H1122" s="340">
        <v>57300000000</v>
      </c>
    </row>
    <row r="1123" spans="1:8">
      <c r="A1123" s="335" t="s">
        <v>3337</v>
      </c>
      <c r="B1123" s="335" t="s">
        <v>3338</v>
      </c>
      <c r="C1123" s="335" t="s">
        <v>514</v>
      </c>
      <c r="D1123" s="335" t="s">
        <v>1446</v>
      </c>
      <c r="E1123" s="340">
        <v>21350</v>
      </c>
      <c r="F1123" s="340">
        <v>-150</v>
      </c>
      <c r="G1123" s="341">
        <v>-0.7</v>
      </c>
      <c r="H1123" s="340">
        <v>237198500000</v>
      </c>
    </row>
    <row r="1124" spans="1:8">
      <c r="A1124" s="335" t="s">
        <v>3339</v>
      </c>
      <c r="B1124" s="335" t="s">
        <v>3340</v>
      </c>
      <c r="C1124" s="335" t="s">
        <v>514</v>
      </c>
      <c r="D1124" s="335" t="s">
        <v>1470</v>
      </c>
      <c r="E1124" s="340">
        <v>3845</v>
      </c>
      <c r="F1124" s="340">
        <v>10</v>
      </c>
      <c r="G1124" s="341">
        <v>0.26</v>
      </c>
      <c r="H1124" s="340">
        <v>124283853655</v>
      </c>
    </row>
    <row r="1125" spans="1:8">
      <c r="A1125" s="335" t="s">
        <v>3341</v>
      </c>
      <c r="B1125" s="335" t="s">
        <v>3342</v>
      </c>
      <c r="C1125" s="335" t="s">
        <v>514</v>
      </c>
      <c r="D1125" s="335" t="s">
        <v>1470</v>
      </c>
      <c r="E1125" s="340">
        <v>8990</v>
      </c>
      <c r="F1125" s="340">
        <v>270</v>
      </c>
      <c r="G1125" s="341">
        <v>3.1</v>
      </c>
      <c r="H1125" s="340">
        <v>80910000000</v>
      </c>
    </row>
    <row r="1126" spans="1:8">
      <c r="A1126" s="335" t="s">
        <v>1091</v>
      </c>
      <c r="B1126" s="335" t="s">
        <v>1092</v>
      </c>
      <c r="C1126" s="335" t="s">
        <v>514</v>
      </c>
      <c r="D1126" s="335" t="s">
        <v>1401</v>
      </c>
      <c r="E1126" s="340">
        <v>6200</v>
      </c>
      <c r="F1126" s="340">
        <v>230</v>
      </c>
      <c r="G1126" s="341">
        <v>3.85</v>
      </c>
      <c r="H1126" s="340">
        <v>212060057000</v>
      </c>
    </row>
    <row r="1127" spans="1:8">
      <c r="A1127" s="335" t="s">
        <v>3343</v>
      </c>
      <c r="B1127" s="335" t="s">
        <v>3344</v>
      </c>
      <c r="C1127" s="335" t="s">
        <v>514</v>
      </c>
      <c r="D1127" s="335" t="s">
        <v>1413</v>
      </c>
      <c r="E1127" s="340">
        <v>20250</v>
      </c>
      <c r="F1127" s="340">
        <v>700</v>
      </c>
      <c r="G1127" s="341">
        <v>3.58</v>
      </c>
      <c r="H1127" s="340">
        <v>355718769750</v>
      </c>
    </row>
    <row r="1128" spans="1:8">
      <c r="A1128" s="335" t="s">
        <v>3345</v>
      </c>
      <c r="B1128" s="335" t="s">
        <v>3346</v>
      </c>
      <c r="C1128" s="335" t="s">
        <v>514</v>
      </c>
      <c r="D1128" s="335" t="s">
        <v>1413</v>
      </c>
      <c r="E1128" s="340">
        <v>19400</v>
      </c>
      <c r="F1128" s="340">
        <v>-100</v>
      </c>
      <c r="G1128" s="341">
        <v>-0.51</v>
      </c>
      <c r="H1128" s="340">
        <v>125460537200</v>
      </c>
    </row>
    <row r="1129" spans="1:8">
      <c r="A1129" s="335" t="s">
        <v>926</v>
      </c>
      <c r="B1129" s="335" t="s">
        <v>927</v>
      </c>
      <c r="C1129" s="335" t="s">
        <v>514</v>
      </c>
      <c r="D1129" s="335" t="s">
        <v>1397</v>
      </c>
      <c r="E1129" s="340">
        <v>24150</v>
      </c>
      <c r="F1129" s="340">
        <v>-50</v>
      </c>
      <c r="G1129" s="341">
        <v>-0.21</v>
      </c>
      <c r="H1129" s="340">
        <v>960680865900</v>
      </c>
    </row>
    <row r="1130" spans="1:8">
      <c r="A1130" s="335" t="s">
        <v>3347</v>
      </c>
      <c r="B1130" s="335" t="s">
        <v>3348</v>
      </c>
      <c r="C1130" s="335" t="s">
        <v>514</v>
      </c>
      <c r="D1130" s="335" t="s">
        <v>1410</v>
      </c>
      <c r="E1130" s="340">
        <v>1510</v>
      </c>
      <c r="F1130" s="340">
        <v>-20</v>
      </c>
      <c r="G1130" s="341">
        <v>-1.31</v>
      </c>
      <c r="H1130" s="340">
        <v>118633578840</v>
      </c>
    </row>
    <row r="1131" spans="1:8">
      <c r="A1131" s="335" t="s">
        <v>3349</v>
      </c>
      <c r="B1131" s="335" t="s">
        <v>3350</v>
      </c>
      <c r="C1131" s="335" t="s">
        <v>514</v>
      </c>
      <c r="D1131" s="335" t="s">
        <v>1476</v>
      </c>
      <c r="E1131" s="340">
        <v>878</v>
      </c>
      <c r="F1131" s="340">
        <v>15</v>
      </c>
      <c r="G1131" s="341">
        <v>1.74</v>
      </c>
      <c r="H1131" s="340">
        <v>68108027230</v>
      </c>
    </row>
    <row r="1132" spans="1:8">
      <c r="A1132" s="335" t="s">
        <v>3351</v>
      </c>
      <c r="B1132" s="335" t="s">
        <v>3352</v>
      </c>
      <c r="C1132" s="335" t="s">
        <v>514</v>
      </c>
      <c r="D1132" s="335" t="s">
        <v>1397</v>
      </c>
      <c r="E1132" s="340">
        <v>9240</v>
      </c>
      <c r="F1132" s="340">
        <v>-30</v>
      </c>
      <c r="G1132" s="341">
        <v>-0.32</v>
      </c>
      <c r="H1132" s="340">
        <v>121490199600</v>
      </c>
    </row>
    <row r="1133" spans="1:8">
      <c r="A1133" s="335" t="s">
        <v>3353</v>
      </c>
      <c r="B1133" s="335" t="s">
        <v>3354</v>
      </c>
      <c r="C1133" s="335" t="s">
        <v>514</v>
      </c>
      <c r="D1133" s="335" t="s">
        <v>1413</v>
      </c>
      <c r="E1133" s="340">
        <v>4235</v>
      </c>
      <c r="F1133" s="340">
        <v>10</v>
      </c>
      <c r="G1133" s="341">
        <v>0.24</v>
      </c>
      <c r="H1133" s="340">
        <v>131199567345</v>
      </c>
    </row>
    <row r="1134" spans="1:8">
      <c r="A1134" s="335" t="s">
        <v>3355</v>
      </c>
      <c r="B1134" s="335" t="s">
        <v>3356</v>
      </c>
      <c r="C1134" s="335" t="s">
        <v>514</v>
      </c>
      <c r="D1134" s="335" t="s">
        <v>1418</v>
      </c>
      <c r="E1134" s="340">
        <v>6910</v>
      </c>
      <c r="F1134" s="340">
        <v>700</v>
      </c>
      <c r="G1134" s="341">
        <v>11.27</v>
      </c>
      <c r="H1134" s="340">
        <v>109147837850</v>
      </c>
    </row>
    <row r="1135" spans="1:8">
      <c r="A1135" s="335" t="s">
        <v>3357</v>
      </c>
      <c r="B1135" s="335" t="s">
        <v>3358</v>
      </c>
      <c r="C1135" s="335" t="s">
        <v>514</v>
      </c>
      <c r="D1135" s="335" t="s">
        <v>1418</v>
      </c>
      <c r="E1135" s="340">
        <v>9750</v>
      </c>
      <c r="F1135" s="340">
        <v>260</v>
      </c>
      <c r="G1135" s="341">
        <v>2.74</v>
      </c>
      <c r="H1135" s="340">
        <v>436473209250</v>
      </c>
    </row>
    <row r="1136" spans="1:8">
      <c r="A1136" s="335" t="s">
        <v>3359</v>
      </c>
      <c r="B1136" s="335" t="s">
        <v>3360</v>
      </c>
      <c r="C1136" s="335" t="s">
        <v>514</v>
      </c>
      <c r="D1136" s="335" t="s">
        <v>1439</v>
      </c>
      <c r="E1136" s="340">
        <v>1055</v>
      </c>
      <c r="F1136" s="340">
        <v>0</v>
      </c>
      <c r="G1136" s="341">
        <v>0</v>
      </c>
      <c r="H1136" s="340">
        <v>52653176320</v>
      </c>
    </row>
    <row r="1137" spans="1:8">
      <c r="A1137" s="335" t="s">
        <v>969</v>
      </c>
      <c r="B1137" s="335" t="s">
        <v>970</v>
      </c>
      <c r="C1137" s="335" t="s">
        <v>514</v>
      </c>
      <c r="D1137" s="335" t="s">
        <v>1401</v>
      </c>
      <c r="E1137" s="340">
        <v>11650</v>
      </c>
      <c r="F1137" s="340">
        <v>450</v>
      </c>
      <c r="G1137" s="341">
        <v>4.0199999999999996</v>
      </c>
      <c r="H1137" s="340">
        <v>562103319800</v>
      </c>
    </row>
    <row r="1138" spans="1:8">
      <c r="A1138" s="335" t="s">
        <v>3361</v>
      </c>
      <c r="B1138" s="335" t="s">
        <v>3362</v>
      </c>
      <c r="C1138" s="335" t="s">
        <v>514</v>
      </c>
      <c r="D1138" s="335" t="s">
        <v>1562</v>
      </c>
      <c r="E1138" s="340">
        <v>5470</v>
      </c>
      <c r="F1138" s="340">
        <v>10</v>
      </c>
      <c r="G1138" s="341">
        <v>0.18</v>
      </c>
      <c r="H1138" s="340">
        <v>147043785140</v>
      </c>
    </row>
    <row r="1139" spans="1:8">
      <c r="A1139" s="335" t="s">
        <v>3363</v>
      </c>
      <c r="B1139" s="335" t="s">
        <v>3364</v>
      </c>
      <c r="C1139" s="335" t="s">
        <v>514</v>
      </c>
      <c r="D1139" s="335" t="s">
        <v>1413</v>
      </c>
      <c r="E1139" s="340">
        <v>18400</v>
      </c>
      <c r="F1139" s="340">
        <v>650</v>
      </c>
      <c r="G1139" s="341">
        <v>3.66</v>
      </c>
      <c r="H1139" s="340">
        <v>183264000000</v>
      </c>
    </row>
    <row r="1140" spans="1:8">
      <c r="A1140" s="335" t="s">
        <v>3365</v>
      </c>
      <c r="B1140" s="335" t="s">
        <v>3366</v>
      </c>
      <c r="C1140" s="335" t="s">
        <v>514</v>
      </c>
      <c r="D1140" s="335" t="s">
        <v>1410</v>
      </c>
      <c r="E1140" s="340">
        <v>10300</v>
      </c>
      <c r="F1140" s="340">
        <v>330</v>
      </c>
      <c r="G1140" s="341">
        <v>3.31</v>
      </c>
      <c r="H1140" s="340">
        <v>64139439000</v>
      </c>
    </row>
    <row r="1141" spans="1:8">
      <c r="A1141" s="335" t="s">
        <v>3367</v>
      </c>
      <c r="B1141" s="335" t="s">
        <v>3368</v>
      </c>
      <c r="C1141" s="335" t="s">
        <v>514</v>
      </c>
      <c r="D1141" s="335" t="s">
        <v>1413</v>
      </c>
      <c r="E1141" s="340">
        <v>13000</v>
      </c>
      <c r="F1141" s="340">
        <v>550</v>
      </c>
      <c r="G1141" s="341">
        <v>4.42</v>
      </c>
      <c r="H1141" s="340">
        <v>259820795000</v>
      </c>
    </row>
    <row r="1142" spans="1:8">
      <c r="A1142" s="335" t="s">
        <v>3369</v>
      </c>
      <c r="B1142" s="335" t="s">
        <v>3370</v>
      </c>
      <c r="C1142" s="335" t="s">
        <v>514</v>
      </c>
      <c r="D1142" s="335" t="s">
        <v>1413</v>
      </c>
      <c r="E1142" s="340">
        <v>52000</v>
      </c>
      <c r="F1142" s="340">
        <v>1000</v>
      </c>
      <c r="G1142" s="341">
        <v>1.96</v>
      </c>
      <c r="H1142" s="340">
        <v>691855008000</v>
      </c>
    </row>
    <row r="1143" spans="1:8">
      <c r="A1143" s="335" t="s">
        <v>3371</v>
      </c>
      <c r="B1143" s="335" t="s">
        <v>3372</v>
      </c>
      <c r="C1143" s="335" t="s">
        <v>514</v>
      </c>
      <c r="D1143" s="335" t="s">
        <v>1418</v>
      </c>
      <c r="E1143" s="340">
        <v>6770</v>
      </c>
      <c r="F1143" s="340">
        <v>40</v>
      </c>
      <c r="G1143" s="341">
        <v>0.59</v>
      </c>
      <c r="H1143" s="340">
        <v>393441515260</v>
      </c>
    </row>
    <row r="1144" spans="1:8">
      <c r="A1144" s="335" t="s">
        <v>3373</v>
      </c>
      <c r="B1144" s="335" t="s">
        <v>3374</v>
      </c>
      <c r="C1144" s="335" t="s">
        <v>514</v>
      </c>
      <c r="D1144" s="335" t="s">
        <v>228</v>
      </c>
      <c r="E1144" s="340">
        <v>7590</v>
      </c>
      <c r="F1144" s="340">
        <v>260</v>
      </c>
      <c r="G1144" s="341">
        <v>3.55</v>
      </c>
      <c r="H1144" s="340">
        <v>71684514000</v>
      </c>
    </row>
    <row r="1145" spans="1:8">
      <c r="A1145" s="335" t="s">
        <v>1189</v>
      </c>
      <c r="B1145" s="335" t="s">
        <v>1190</v>
      </c>
      <c r="C1145" s="335" t="s">
        <v>514</v>
      </c>
      <c r="D1145" s="335" t="s">
        <v>1401</v>
      </c>
      <c r="E1145" s="340">
        <v>3840</v>
      </c>
      <c r="F1145" s="340">
        <v>140</v>
      </c>
      <c r="G1145" s="341">
        <v>3.78</v>
      </c>
      <c r="H1145" s="340">
        <v>136667784960</v>
      </c>
    </row>
    <row r="1146" spans="1:8">
      <c r="A1146" s="335" t="s">
        <v>3375</v>
      </c>
      <c r="B1146" s="335" t="s">
        <v>3376</v>
      </c>
      <c r="C1146" s="335" t="s">
        <v>514</v>
      </c>
      <c r="D1146" s="335" t="s">
        <v>1410</v>
      </c>
      <c r="E1146" s="340">
        <v>1205</v>
      </c>
      <c r="F1146" s="340">
        <v>0</v>
      </c>
      <c r="G1146" s="341">
        <v>0</v>
      </c>
      <c r="H1146" s="340">
        <v>33647104140</v>
      </c>
    </row>
    <row r="1147" spans="1:8">
      <c r="A1147" s="335" t="s">
        <v>3377</v>
      </c>
      <c r="B1147" s="335" t="s">
        <v>3378</v>
      </c>
      <c r="C1147" s="335" t="s">
        <v>514</v>
      </c>
      <c r="D1147" s="335" t="s">
        <v>1508</v>
      </c>
      <c r="E1147" s="340">
        <v>7550</v>
      </c>
      <c r="F1147" s="340">
        <v>1310</v>
      </c>
      <c r="G1147" s="341">
        <v>20.99</v>
      </c>
      <c r="H1147" s="340">
        <v>62714384550</v>
      </c>
    </row>
    <row r="1148" spans="1:8">
      <c r="A1148" s="335" t="s">
        <v>3379</v>
      </c>
      <c r="B1148" s="335" t="s">
        <v>3380</v>
      </c>
      <c r="C1148" s="335" t="s">
        <v>514</v>
      </c>
      <c r="D1148" s="335" t="s">
        <v>1401</v>
      </c>
      <c r="E1148" s="340">
        <v>620</v>
      </c>
      <c r="F1148" s="340">
        <v>0</v>
      </c>
      <c r="G1148" s="341">
        <v>0</v>
      </c>
      <c r="H1148" s="340">
        <v>7030424280</v>
      </c>
    </row>
    <row r="1149" spans="1:8">
      <c r="A1149" s="335" t="s">
        <v>3381</v>
      </c>
      <c r="B1149" s="335" t="s">
        <v>3382</v>
      </c>
      <c r="C1149" s="335" t="s">
        <v>514</v>
      </c>
      <c r="D1149" s="335" t="s">
        <v>228</v>
      </c>
      <c r="E1149" s="340">
        <v>21350</v>
      </c>
      <c r="F1149" s="340">
        <v>-100</v>
      </c>
      <c r="G1149" s="341">
        <v>-0.47</v>
      </c>
      <c r="H1149" s="340">
        <v>311166749250</v>
      </c>
    </row>
    <row r="1150" spans="1:8">
      <c r="A1150" s="335" t="s">
        <v>3383</v>
      </c>
      <c r="B1150" s="335" t="s">
        <v>3384</v>
      </c>
      <c r="C1150" s="335" t="s">
        <v>514</v>
      </c>
      <c r="D1150" s="335" t="s">
        <v>3385</v>
      </c>
      <c r="E1150" s="340">
        <v>1725</v>
      </c>
      <c r="F1150" s="340">
        <v>0</v>
      </c>
      <c r="G1150" s="341">
        <v>0</v>
      </c>
      <c r="H1150" s="340">
        <v>51728604825</v>
      </c>
    </row>
    <row r="1151" spans="1:8">
      <c r="A1151" s="335" t="s">
        <v>3386</v>
      </c>
      <c r="B1151" s="335" t="s">
        <v>3387</v>
      </c>
      <c r="C1151" s="335" t="s">
        <v>514</v>
      </c>
      <c r="D1151" s="335" t="s">
        <v>1446</v>
      </c>
      <c r="E1151" s="340">
        <v>5760</v>
      </c>
      <c r="F1151" s="340">
        <v>0</v>
      </c>
      <c r="G1151" s="341">
        <v>0</v>
      </c>
      <c r="H1151" s="340">
        <v>93863969280</v>
      </c>
    </row>
    <row r="1152" spans="1:8">
      <c r="A1152" s="335" t="s">
        <v>3388</v>
      </c>
      <c r="B1152" s="335" t="s">
        <v>3389</v>
      </c>
      <c r="C1152" s="335" t="s">
        <v>514</v>
      </c>
      <c r="D1152" s="335" t="s">
        <v>1432</v>
      </c>
      <c r="E1152" s="340">
        <v>3705</v>
      </c>
      <c r="F1152" s="340">
        <v>-85</v>
      </c>
      <c r="G1152" s="341">
        <v>-2.2400000000000002</v>
      </c>
      <c r="H1152" s="340">
        <v>115629004140</v>
      </c>
    </row>
    <row r="1153" spans="1:8">
      <c r="A1153" s="335" t="s">
        <v>3390</v>
      </c>
      <c r="B1153" s="335" t="s">
        <v>3391</v>
      </c>
      <c r="C1153" s="335" t="s">
        <v>514</v>
      </c>
      <c r="D1153" s="335" t="s">
        <v>1439</v>
      </c>
      <c r="E1153" s="340">
        <v>993</v>
      </c>
      <c r="F1153" s="340">
        <v>10</v>
      </c>
      <c r="G1153" s="341">
        <v>1.02</v>
      </c>
      <c r="H1153" s="340">
        <v>97321987692</v>
      </c>
    </row>
    <row r="1154" spans="1:8">
      <c r="A1154" s="335" t="s">
        <v>3392</v>
      </c>
      <c r="B1154" s="335" t="s">
        <v>3393</v>
      </c>
      <c r="C1154" s="335" t="s">
        <v>514</v>
      </c>
      <c r="D1154" s="335" t="s">
        <v>1432</v>
      </c>
      <c r="E1154" s="340">
        <v>1250</v>
      </c>
      <c r="F1154" s="340">
        <v>-15</v>
      </c>
      <c r="G1154" s="341">
        <v>-1.19</v>
      </c>
      <c r="H1154" s="340">
        <v>59012773750</v>
      </c>
    </row>
    <row r="1155" spans="1:8">
      <c r="A1155" s="335" t="s">
        <v>3394</v>
      </c>
      <c r="B1155" s="335" t="s">
        <v>3395</v>
      </c>
      <c r="C1155" s="335" t="s">
        <v>514</v>
      </c>
      <c r="D1155" s="335" t="s">
        <v>1562</v>
      </c>
      <c r="E1155" s="340">
        <v>2470</v>
      </c>
      <c r="F1155" s="340">
        <v>0</v>
      </c>
      <c r="G1155" s="341">
        <v>0</v>
      </c>
      <c r="H1155" s="340">
        <v>68476266950</v>
      </c>
    </row>
    <row r="1156" spans="1:8">
      <c r="A1156" s="335" t="s">
        <v>3396</v>
      </c>
      <c r="B1156" s="335" t="s">
        <v>3397</v>
      </c>
      <c r="C1156" s="335" t="s">
        <v>514</v>
      </c>
      <c r="D1156" s="335" t="s">
        <v>1410</v>
      </c>
      <c r="E1156" s="340">
        <v>11950</v>
      </c>
      <c r="F1156" s="340">
        <v>200</v>
      </c>
      <c r="G1156" s="341">
        <v>1.7</v>
      </c>
      <c r="H1156" s="340">
        <v>323701827050</v>
      </c>
    </row>
    <row r="1157" spans="1:8">
      <c r="A1157" s="335" t="s">
        <v>3398</v>
      </c>
      <c r="B1157" s="335" t="s">
        <v>3399</v>
      </c>
      <c r="C1157" s="335" t="s">
        <v>514</v>
      </c>
      <c r="D1157" s="335" t="s">
        <v>1685</v>
      </c>
      <c r="E1157" s="340">
        <v>6100</v>
      </c>
      <c r="F1157" s="340">
        <v>20</v>
      </c>
      <c r="G1157" s="341">
        <v>0.33</v>
      </c>
      <c r="H1157" s="340">
        <v>98221352100</v>
      </c>
    </row>
    <row r="1158" spans="1:8">
      <c r="A1158" s="335" t="s">
        <v>3400</v>
      </c>
      <c r="B1158" s="335" t="s">
        <v>3401</v>
      </c>
      <c r="C1158" s="335" t="s">
        <v>514</v>
      </c>
      <c r="D1158" s="335" t="s">
        <v>1647</v>
      </c>
      <c r="E1158" s="340">
        <v>31350</v>
      </c>
      <c r="F1158" s="340">
        <v>-50</v>
      </c>
      <c r="G1158" s="341">
        <v>-0.16</v>
      </c>
      <c r="H1158" s="340">
        <v>207572112000</v>
      </c>
    </row>
    <row r="1159" spans="1:8">
      <c r="A1159" s="335" t="s">
        <v>3402</v>
      </c>
      <c r="B1159" s="335" t="s">
        <v>3403</v>
      </c>
      <c r="C1159" s="335" t="s">
        <v>514</v>
      </c>
      <c r="D1159" s="335" t="s">
        <v>1432</v>
      </c>
      <c r="E1159" s="340">
        <v>11600</v>
      </c>
      <c r="F1159" s="340">
        <v>1840</v>
      </c>
      <c r="G1159" s="341">
        <v>18.850000000000001</v>
      </c>
      <c r="H1159" s="340">
        <v>236566224000</v>
      </c>
    </row>
    <row r="1160" spans="1:8">
      <c r="A1160" s="335" t="s">
        <v>3404</v>
      </c>
      <c r="B1160" s="335" t="s">
        <v>3405</v>
      </c>
      <c r="C1160" s="335" t="s">
        <v>514</v>
      </c>
      <c r="D1160" s="335" t="s">
        <v>1647</v>
      </c>
      <c r="E1160" s="340">
        <v>6490</v>
      </c>
      <c r="F1160" s="340">
        <v>170</v>
      </c>
      <c r="G1160" s="341">
        <v>2.69</v>
      </c>
      <c r="H1160" s="340">
        <v>55882709630</v>
      </c>
    </row>
    <row r="1161" spans="1:8">
      <c r="A1161" s="335" t="s">
        <v>1015</v>
      </c>
      <c r="B1161" s="335" t="s">
        <v>1016</v>
      </c>
      <c r="C1161" s="335" t="s">
        <v>514</v>
      </c>
      <c r="D1161" s="335" t="s">
        <v>1397</v>
      </c>
      <c r="E1161" s="340">
        <v>14400</v>
      </c>
      <c r="F1161" s="340">
        <v>-900</v>
      </c>
      <c r="G1161" s="341">
        <v>-5.88</v>
      </c>
      <c r="H1161" s="340">
        <v>323744659200</v>
      </c>
    </row>
    <row r="1162" spans="1:8">
      <c r="A1162" s="335" t="s">
        <v>3406</v>
      </c>
      <c r="B1162" s="335" t="s">
        <v>3407</v>
      </c>
      <c r="C1162" s="335" t="s">
        <v>514</v>
      </c>
      <c r="D1162" s="335" t="s">
        <v>1413</v>
      </c>
      <c r="E1162" s="340">
        <v>6030</v>
      </c>
      <c r="F1162" s="340">
        <v>-10</v>
      </c>
      <c r="G1162" s="341">
        <v>-0.17</v>
      </c>
      <c r="H1162" s="340">
        <v>72360000000</v>
      </c>
    </row>
    <row r="1163" spans="1:8">
      <c r="A1163" s="335" t="s">
        <v>3408</v>
      </c>
      <c r="B1163" s="335" t="s">
        <v>3409</v>
      </c>
      <c r="C1163" s="335" t="s">
        <v>514</v>
      </c>
      <c r="D1163" s="335" t="s">
        <v>1413</v>
      </c>
      <c r="E1163" s="340">
        <v>18600</v>
      </c>
      <c r="F1163" s="340">
        <v>-200</v>
      </c>
      <c r="G1163" s="341">
        <v>-1.06</v>
      </c>
      <c r="H1163" s="340">
        <v>977411809200</v>
      </c>
    </row>
    <row r="1164" spans="1:8">
      <c r="A1164" s="335" t="s">
        <v>3410</v>
      </c>
      <c r="B1164" s="335" t="s">
        <v>3411</v>
      </c>
      <c r="C1164" s="335" t="s">
        <v>514</v>
      </c>
      <c r="D1164" s="335" t="s">
        <v>1432</v>
      </c>
      <c r="E1164" s="340">
        <v>10650</v>
      </c>
      <c r="F1164" s="340">
        <v>-50</v>
      </c>
      <c r="G1164" s="341">
        <v>-0.47</v>
      </c>
      <c r="H1164" s="340">
        <v>149100000000</v>
      </c>
    </row>
    <row r="1165" spans="1:8">
      <c r="A1165" s="335" t="s">
        <v>3412</v>
      </c>
      <c r="B1165" s="335" t="s">
        <v>3413</v>
      </c>
      <c r="C1165" s="335" t="s">
        <v>514</v>
      </c>
      <c r="D1165" s="335" t="s">
        <v>1647</v>
      </c>
      <c r="E1165" s="340">
        <v>13150</v>
      </c>
      <c r="F1165" s="340">
        <v>50</v>
      </c>
      <c r="G1165" s="341">
        <v>0.38</v>
      </c>
      <c r="H1165" s="340">
        <v>120860137750</v>
      </c>
    </row>
    <row r="1166" spans="1:8">
      <c r="A1166" s="335" t="s">
        <v>3414</v>
      </c>
      <c r="B1166" s="335" t="s">
        <v>3415</v>
      </c>
      <c r="C1166" s="335" t="s">
        <v>514</v>
      </c>
      <c r="D1166" s="335" t="s">
        <v>1432</v>
      </c>
      <c r="E1166" s="340">
        <v>34200</v>
      </c>
      <c r="F1166" s="340">
        <v>1200</v>
      </c>
      <c r="G1166" s="341">
        <v>3.64</v>
      </c>
      <c r="H1166" s="340">
        <v>133716801600</v>
      </c>
    </row>
    <row r="1167" spans="1:8">
      <c r="A1167" s="335" t="s">
        <v>3416</v>
      </c>
      <c r="B1167" s="335" t="s">
        <v>3417</v>
      </c>
      <c r="C1167" s="335" t="s">
        <v>514</v>
      </c>
      <c r="D1167" s="335" t="s">
        <v>1423</v>
      </c>
      <c r="E1167" s="340">
        <v>166700</v>
      </c>
      <c r="F1167" s="340">
        <v>4000</v>
      </c>
      <c r="G1167" s="341">
        <v>2.46</v>
      </c>
      <c r="H1167" s="340">
        <v>1667000000000</v>
      </c>
    </row>
    <row r="1168" spans="1:8">
      <c r="A1168" s="335" t="s">
        <v>3418</v>
      </c>
      <c r="B1168" s="335" t="s">
        <v>3419</v>
      </c>
      <c r="C1168" s="335" t="s">
        <v>514</v>
      </c>
      <c r="D1168" s="335" t="s">
        <v>1432</v>
      </c>
      <c r="E1168" s="340">
        <v>27200</v>
      </c>
      <c r="F1168" s="340">
        <v>1350</v>
      </c>
      <c r="G1168" s="341">
        <v>5.22</v>
      </c>
      <c r="H1168" s="340">
        <v>203288067200</v>
      </c>
    </row>
    <row r="1169" spans="1:8">
      <c r="A1169" s="335" t="s">
        <v>3420</v>
      </c>
      <c r="B1169" s="335" t="s">
        <v>3421</v>
      </c>
      <c r="C1169" s="335" t="s">
        <v>514</v>
      </c>
      <c r="D1169" s="335" t="s">
        <v>1473</v>
      </c>
      <c r="E1169" s="340">
        <v>14400</v>
      </c>
      <c r="F1169" s="340">
        <v>650</v>
      </c>
      <c r="G1169" s="341">
        <v>4.7300000000000004</v>
      </c>
      <c r="H1169" s="340">
        <v>117774302400</v>
      </c>
    </row>
    <row r="1170" spans="1:8">
      <c r="A1170" s="335" t="s">
        <v>3422</v>
      </c>
      <c r="B1170" s="335" t="s">
        <v>3423</v>
      </c>
      <c r="C1170" s="335" t="s">
        <v>514</v>
      </c>
      <c r="D1170" s="335" t="s">
        <v>1647</v>
      </c>
      <c r="E1170" s="340">
        <v>2155</v>
      </c>
      <c r="F1170" s="340">
        <v>-25</v>
      </c>
      <c r="G1170" s="341">
        <v>-1.1499999999999999</v>
      </c>
      <c r="H1170" s="340">
        <v>60064965970</v>
      </c>
    </row>
    <row r="1171" spans="1:8">
      <c r="A1171" s="335" t="s">
        <v>3424</v>
      </c>
      <c r="B1171" s="335" t="s">
        <v>3425</v>
      </c>
      <c r="C1171" s="335" t="s">
        <v>514</v>
      </c>
      <c r="D1171" s="335" t="s">
        <v>1467</v>
      </c>
      <c r="E1171" s="340">
        <v>2225</v>
      </c>
      <c r="F1171" s="340">
        <v>-15</v>
      </c>
      <c r="G1171" s="341">
        <v>-0.67</v>
      </c>
      <c r="H1171" s="340">
        <v>288399213400</v>
      </c>
    </row>
    <row r="1172" spans="1:8">
      <c r="A1172" s="335" t="s">
        <v>1150</v>
      </c>
      <c r="B1172" s="335" t="s">
        <v>1151</v>
      </c>
      <c r="C1172" s="335" t="s">
        <v>514</v>
      </c>
      <c r="D1172" s="335" t="s">
        <v>228</v>
      </c>
      <c r="E1172" s="340">
        <v>16000</v>
      </c>
      <c r="F1172" s="340">
        <v>100</v>
      </c>
      <c r="G1172" s="341">
        <v>0.63</v>
      </c>
      <c r="H1172" s="340">
        <v>154245040000</v>
      </c>
    </row>
    <row r="1173" spans="1:8">
      <c r="A1173" s="335" t="s">
        <v>3426</v>
      </c>
      <c r="B1173" s="335" t="s">
        <v>3427</v>
      </c>
      <c r="C1173" s="335" t="s">
        <v>514</v>
      </c>
      <c r="D1173" s="335" t="s">
        <v>1410</v>
      </c>
      <c r="E1173" s="340">
        <v>2395</v>
      </c>
      <c r="F1173" s="340">
        <v>-25</v>
      </c>
      <c r="G1173" s="341">
        <v>-1.03</v>
      </c>
      <c r="H1173" s="340">
        <v>57347551710</v>
      </c>
    </row>
    <row r="1174" spans="1:8">
      <c r="A1174" s="335" t="s">
        <v>3428</v>
      </c>
      <c r="B1174" s="335" t="s">
        <v>3429</v>
      </c>
      <c r="C1174" s="335" t="s">
        <v>514</v>
      </c>
      <c r="D1174" s="335" t="s">
        <v>1432</v>
      </c>
      <c r="E1174" s="340">
        <v>3890</v>
      </c>
      <c r="F1174" s="340">
        <v>-5</v>
      </c>
      <c r="G1174" s="341">
        <v>-0.13</v>
      </c>
      <c r="H1174" s="340">
        <v>408739773880</v>
      </c>
    </row>
    <row r="1175" spans="1:8">
      <c r="A1175" s="335" t="s">
        <v>3430</v>
      </c>
      <c r="B1175" s="335" t="s">
        <v>3431</v>
      </c>
      <c r="C1175" s="335" t="s">
        <v>514</v>
      </c>
      <c r="D1175" s="335" t="s">
        <v>1418</v>
      </c>
      <c r="E1175" s="340">
        <v>52000</v>
      </c>
      <c r="F1175" s="340">
        <v>-400</v>
      </c>
      <c r="G1175" s="341">
        <v>-0.76</v>
      </c>
      <c r="H1175" s="340">
        <v>3875120652000</v>
      </c>
    </row>
    <row r="1176" spans="1:8">
      <c r="A1176" s="335" t="s">
        <v>3432</v>
      </c>
      <c r="B1176" s="335" t="s">
        <v>3433</v>
      </c>
      <c r="C1176" s="335" t="s">
        <v>514</v>
      </c>
      <c r="D1176" s="335" t="s">
        <v>1562</v>
      </c>
      <c r="E1176" s="340">
        <v>32800</v>
      </c>
      <c r="F1176" s="340">
        <v>200</v>
      </c>
      <c r="G1176" s="341">
        <v>0.61</v>
      </c>
      <c r="H1176" s="340">
        <v>617779242400</v>
      </c>
    </row>
    <row r="1177" spans="1:8">
      <c r="A1177" s="335" t="s">
        <v>3434</v>
      </c>
      <c r="B1177" s="335" t="s">
        <v>3435</v>
      </c>
      <c r="C1177" s="335" t="s">
        <v>514</v>
      </c>
      <c r="D1177" s="335" t="s">
        <v>1467</v>
      </c>
      <c r="E1177" s="340">
        <v>7430</v>
      </c>
      <c r="F1177" s="340">
        <v>-400</v>
      </c>
      <c r="G1177" s="341">
        <v>-5.1100000000000003</v>
      </c>
      <c r="H1177" s="340">
        <v>50235686280</v>
      </c>
    </row>
    <row r="1178" spans="1:8">
      <c r="A1178" s="335" t="s">
        <v>3436</v>
      </c>
      <c r="B1178" s="335" t="s">
        <v>3437</v>
      </c>
      <c r="C1178" s="335" t="s">
        <v>514</v>
      </c>
      <c r="D1178" s="335" t="s">
        <v>1473</v>
      </c>
      <c r="E1178" s="340">
        <v>3520</v>
      </c>
      <c r="F1178" s="340">
        <v>130</v>
      </c>
      <c r="G1178" s="341">
        <v>3.83</v>
      </c>
      <c r="H1178" s="340">
        <v>58323541760</v>
      </c>
    </row>
    <row r="1179" spans="1:8">
      <c r="A1179" s="335" t="s">
        <v>3438</v>
      </c>
      <c r="B1179" s="335" t="s">
        <v>3439</v>
      </c>
      <c r="C1179" s="335" t="s">
        <v>514</v>
      </c>
      <c r="D1179" s="335" t="s">
        <v>1432</v>
      </c>
      <c r="E1179" s="340">
        <v>7740</v>
      </c>
      <c r="F1179" s="340">
        <v>0</v>
      </c>
      <c r="G1179" s="341">
        <v>0</v>
      </c>
      <c r="H1179" s="340">
        <v>178624199880</v>
      </c>
    </row>
    <row r="1180" spans="1:8">
      <c r="A1180" s="335" t="s">
        <v>1118</v>
      </c>
      <c r="B1180" s="335" t="s">
        <v>1119</v>
      </c>
      <c r="C1180" s="335" t="s">
        <v>514</v>
      </c>
      <c r="D1180" s="335" t="s">
        <v>1487</v>
      </c>
      <c r="E1180" s="340">
        <v>2625</v>
      </c>
      <c r="F1180" s="340">
        <v>-35</v>
      </c>
      <c r="G1180" s="341">
        <v>-1.32</v>
      </c>
      <c r="H1180" s="340">
        <v>182556433500</v>
      </c>
    </row>
    <row r="1181" spans="1:8">
      <c r="A1181" s="335" t="s">
        <v>3440</v>
      </c>
      <c r="B1181" s="335" t="s">
        <v>3441</v>
      </c>
      <c r="C1181" s="335" t="s">
        <v>514</v>
      </c>
      <c r="D1181" s="335" t="s">
        <v>1400</v>
      </c>
      <c r="E1181" s="340">
        <v>2000</v>
      </c>
      <c r="F1181" s="340">
        <v>5</v>
      </c>
      <c r="G1181" s="341">
        <v>0.25</v>
      </c>
      <c r="H1181" s="340">
        <v>108000000000</v>
      </c>
    </row>
    <row r="1182" spans="1:8">
      <c r="A1182" s="335" t="s">
        <v>3442</v>
      </c>
      <c r="B1182" s="335" t="s">
        <v>3443</v>
      </c>
      <c r="C1182" s="335" t="s">
        <v>514</v>
      </c>
      <c r="D1182" s="335" t="s">
        <v>1418</v>
      </c>
      <c r="E1182" s="340">
        <v>165500</v>
      </c>
      <c r="F1182" s="340">
        <v>-3500</v>
      </c>
      <c r="G1182" s="341">
        <v>-2.0699999999999998</v>
      </c>
      <c r="H1182" s="340">
        <v>2129392510000</v>
      </c>
    </row>
    <row r="1183" spans="1:8">
      <c r="A1183" s="335" t="s">
        <v>3444</v>
      </c>
      <c r="B1183" s="335" t="s">
        <v>3445</v>
      </c>
      <c r="C1183" s="335" t="s">
        <v>514</v>
      </c>
      <c r="D1183" s="335" t="s">
        <v>1400</v>
      </c>
      <c r="E1183" s="340">
        <v>11250</v>
      </c>
      <c r="F1183" s="340">
        <v>-100</v>
      </c>
      <c r="G1183" s="341">
        <v>-0.88</v>
      </c>
      <c r="H1183" s="340">
        <v>175612500000</v>
      </c>
    </row>
    <row r="1184" spans="1:8">
      <c r="A1184" s="335" t="s">
        <v>3446</v>
      </c>
      <c r="B1184" s="335" t="s">
        <v>3447</v>
      </c>
      <c r="C1184" s="335" t="s">
        <v>514</v>
      </c>
      <c r="D1184" s="335" t="s">
        <v>228</v>
      </c>
      <c r="E1184" s="340">
        <v>10450</v>
      </c>
      <c r="F1184" s="340">
        <v>150</v>
      </c>
      <c r="G1184" s="341">
        <v>1.46</v>
      </c>
      <c r="H1184" s="340">
        <v>180116534400</v>
      </c>
    </row>
    <row r="1185" spans="1:8">
      <c r="A1185" s="335" t="s">
        <v>3448</v>
      </c>
      <c r="B1185" s="335" t="s">
        <v>3449</v>
      </c>
      <c r="C1185" s="335" t="s">
        <v>514</v>
      </c>
      <c r="D1185" s="335" t="s">
        <v>1413</v>
      </c>
      <c r="E1185" s="340">
        <v>66000</v>
      </c>
      <c r="F1185" s="340">
        <v>700</v>
      </c>
      <c r="G1185" s="341">
        <v>1.07</v>
      </c>
      <c r="H1185" s="340">
        <v>709038000000</v>
      </c>
    </row>
    <row r="1186" spans="1:8">
      <c r="A1186" s="335" t="s">
        <v>3450</v>
      </c>
      <c r="B1186" s="335" t="s">
        <v>3451</v>
      </c>
      <c r="C1186" s="335" t="s">
        <v>514</v>
      </c>
      <c r="D1186" s="335" t="s">
        <v>1423</v>
      </c>
      <c r="E1186" s="340">
        <v>15300</v>
      </c>
      <c r="F1186" s="340">
        <v>-50</v>
      </c>
      <c r="G1186" s="341">
        <v>-0.33</v>
      </c>
      <c r="H1186" s="340">
        <v>61732440000</v>
      </c>
    </row>
    <row r="1187" spans="1:8">
      <c r="A1187" s="335" t="s">
        <v>3452</v>
      </c>
      <c r="B1187" s="335" t="s">
        <v>3453</v>
      </c>
      <c r="C1187" s="335" t="s">
        <v>514</v>
      </c>
      <c r="D1187" s="335" t="s">
        <v>1397</v>
      </c>
      <c r="E1187" s="340">
        <v>3600</v>
      </c>
      <c r="F1187" s="340">
        <v>-70</v>
      </c>
      <c r="G1187" s="341">
        <v>-1.91</v>
      </c>
      <c r="H1187" s="340">
        <v>138612855600</v>
      </c>
    </row>
    <row r="1188" spans="1:8">
      <c r="A1188" s="335" t="s">
        <v>3454</v>
      </c>
      <c r="B1188" s="335" t="s">
        <v>3455</v>
      </c>
      <c r="C1188" s="335" t="s">
        <v>514</v>
      </c>
      <c r="D1188" s="335" t="s">
        <v>1400</v>
      </c>
      <c r="E1188" s="340">
        <v>2100</v>
      </c>
      <c r="F1188" s="340">
        <v>5</v>
      </c>
      <c r="G1188" s="341">
        <v>0.24</v>
      </c>
      <c r="H1188" s="340">
        <v>11468100000</v>
      </c>
    </row>
    <row r="1189" spans="1:8">
      <c r="A1189" s="335" t="s">
        <v>3456</v>
      </c>
      <c r="B1189" s="335" t="s">
        <v>3457</v>
      </c>
      <c r="C1189" s="335" t="s">
        <v>514</v>
      </c>
      <c r="D1189" s="335" t="s">
        <v>1400</v>
      </c>
      <c r="E1189" s="340">
        <v>2070</v>
      </c>
      <c r="F1189" s="340">
        <v>5</v>
      </c>
      <c r="G1189" s="341">
        <v>0.24</v>
      </c>
      <c r="H1189" s="340">
        <v>16191540000</v>
      </c>
    </row>
    <row r="1190" spans="1:8">
      <c r="A1190" s="335" t="s">
        <v>3458</v>
      </c>
      <c r="B1190" s="335" t="s">
        <v>3459</v>
      </c>
      <c r="C1190" s="335" t="s">
        <v>514</v>
      </c>
      <c r="D1190" s="335" t="s">
        <v>1400</v>
      </c>
      <c r="E1190" s="340">
        <v>2090</v>
      </c>
      <c r="F1190" s="340">
        <v>0</v>
      </c>
      <c r="G1190" s="341">
        <v>0</v>
      </c>
      <c r="H1190" s="340">
        <v>8989090000</v>
      </c>
    </row>
    <row r="1191" spans="1:8">
      <c r="A1191" s="335" t="s">
        <v>3460</v>
      </c>
      <c r="B1191" s="335" t="s">
        <v>3461</v>
      </c>
      <c r="C1191" s="335" t="s">
        <v>514</v>
      </c>
      <c r="D1191" s="335" t="s">
        <v>1400</v>
      </c>
      <c r="E1191" s="340">
        <v>2065</v>
      </c>
      <c r="F1191" s="340">
        <v>5</v>
      </c>
      <c r="G1191" s="341">
        <v>0.24</v>
      </c>
      <c r="H1191" s="340">
        <v>13424565000</v>
      </c>
    </row>
    <row r="1192" spans="1:8">
      <c r="A1192" s="335" t="s">
        <v>3462</v>
      </c>
      <c r="B1192" s="335" t="s">
        <v>3463</v>
      </c>
      <c r="C1192" s="335" t="s">
        <v>514</v>
      </c>
      <c r="D1192" s="335" t="s">
        <v>228</v>
      </c>
      <c r="E1192" s="340">
        <v>2150</v>
      </c>
      <c r="F1192" s="340">
        <v>40</v>
      </c>
      <c r="G1192" s="341">
        <v>1.9</v>
      </c>
      <c r="H1192" s="340">
        <v>151943202550</v>
      </c>
    </row>
    <row r="1193" spans="1:8">
      <c r="A1193" s="335" t="s">
        <v>3464</v>
      </c>
      <c r="B1193" s="335" t="s">
        <v>3465</v>
      </c>
      <c r="C1193" s="335" t="s">
        <v>514</v>
      </c>
      <c r="D1193" s="335" t="s">
        <v>1822</v>
      </c>
      <c r="E1193" s="340">
        <v>8840</v>
      </c>
      <c r="F1193" s="340">
        <v>120</v>
      </c>
      <c r="G1193" s="341">
        <v>1.38</v>
      </c>
      <c r="H1193" s="340">
        <v>106080000000</v>
      </c>
    </row>
    <row r="1194" spans="1:8">
      <c r="A1194" s="335" t="s">
        <v>3466</v>
      </c>
      <c r="B1194" s="335" t="s">
        <v>3467</v>
      </c>
      <c r="C1194" s="335" t="s">
        <v>514</v>
      </c>
      <c r="D1194" s="335" t="s">
        <v>1822</v>
      </c>
      <c r="E1194" s="340">
        <v>9510</v>
      </c>
      <c r="F1194" s="340">
        <v>400</v>
      </c>
      <c r="G1194" s="341">
        <v>4.3899999999999997</v>
      </c>
      <c r="H1194" s="340">
        <v>163096500000</v>
      </c>
    </row>
    <row r="1195" spans="1:8">
      <c r="A1195" s="335" t="s">
        <v>3468</v>
      </c>
      <c r="B1195" s="335" t="s">
        <v>3469</v>
      </c>
      <c r="C1195" s="335" t="s">
        <v>514</v>
      </c>
      <c r="D1195" s="335" t="s">
        <v>1647</v>
      </c>
      <c r="E1195" s="340">
        <v>4630</v>
      </c>
      <c r="F1195" s="340">
        <v>55</v>
      </c>
      <c r="G1195" s="341">
        <v>1.2</v>
      </c>
      <c r="H1195" s="340">
        <v>77394422540</v>
      </c>
    </row>
    <row r="1196" spans="1:8">
      <c r="A1196" s="335" t="s">
        <v>3470</v>
      </c>
      <c r="B1196" s="335" t="s">
        <v>3471</v>
      </c>
      <c r="C1196" s="335" t="s">
        <v>514</v>
      </c>
      <c r="D1196" s="335" t="s">
        <v>1562</v>
      </c>
      <c r="E1196" s="340">
        <v>75300</v>
      </c>
      <c r="F1196" s="340">
        <v>500</v>
      </c>
      <c r="G1196" s="341">
        <v>0.67</v>
      </c>
      <c r="H1196" s="340">
        <v>367464000000</v>
      </c>
    </row>
    <row r="1197" spans="1:8">
      <c r="A1197" s="335" t="s">
        <v>3472</v>
      </c>
      <c r="B1197" s="335" t="s">
        <v>3473</v>
      </c>
      <c r="C1197" s="335" t="s">
        <v>514</v>
      </c>
      <c r="D1197" s="335" t="s">
        <v>1397</v>
      </c>
      <c r="E1197" s="340">
        <v>1845</v>
      </c>
      <c r="F1197" s="340">
        <v>-15</v>
      </c>
      <c r="G1197" s="341">
        <v>-0.81</v>
      </c>
      <c r="H1197" s="340">
        <v>66774714165</v>
      </c>
    </row>
    <row r="1198" spans="1:8">
      <c r="A1198" s="335" t="s">
        <v>3474</v>
      </c>
      <c r="B1198" s="335" t="s">
        <v>3475</v>
      </c>
      <c r="C1198" s="335" t="s">
        <v>514</v>
      </c>
      <c r="D1198" s="335" t="s">
        <v>1446</v>
      </c>
      <c r="E1198" s="340">
        <v>7170</v>
      </c>
      <c r="F1198" s="340">
        <v>-130</v>
      </c>
      <c r="G1198" s="341">
        <v>-1.78</v>
      </c>
      <c r="H1198" s="340">
        <v>73573857990</v>
      </c>
    </row>
    <row r="1199" spans="1:8">
      <c r="A1199" s="335" t="s">
        <v>1272</v>
      </c>
      <c r="B1199" s="335" t="s">
        <v>1273</v>
      </c>
      <c r="C1199" s="335" t="s">
        <v>514</v>
      </c>
      <c r="D1199" s="335" t="s">
        <v>1397</v>
      </c>
      <c r="E1199" s="340">
        <v>13250</v>
      </c>
      <c r="F1199" s="340">
        <v>950</v>
      </c>
      <c r="G1199" s="341">
        <v>7.72</v>
      </c>
      <c r="H1199" s="340">
        <v>84076974000</v>
      </c>
    </row>
    <row r="1200" spans="1:8">
      <c r="A1200" s="335" t="s">
        <v>3476</v>
      </c>
      <c r="B1200" s="335" t="s">
        <v>3477</v>
      </c>
      <c r="C1200" s="335" t="s">
        <v>514</v>
      </c>
      <c r="D1200" s="335" t="s">
        <v>1700</v>
      </c>
      <c r="E1200" s="340">
        <v>3550</v>
      </c>
      <c r="F1200" s="340">
        <v>-25</v>
      </c>
      <c r="G1200" s="341">
        <v>-0.7</v>
      </c>
      <c r="H1200" s="340">
        <v>85749291500</v>
      </c>
    </row>
    <row r="1201" spans="1:8">
      <c r="A1201" s="335" t="s">
        <v>3478</v>
      </c>
      <c r="B1201" s="335" t="s">
        <v>3479</v>
      </c>
      <c r="C1201" s="335" t="s">
        <v>514</v>
      </c>
      <c r="D1201" s="335" t="s">
        <v>1439</v>
      </c>
      <c r="E1201" s="340">
        <v>10950</v>
      </c>
      <c r="F1201" s="340">
        <v>0</v>
      </c>
      <c r="G1201" s="341">
        <v>0</v>
      </c>
      <c r="H1201" s="340">
        <v>112588206600</v>
      </c>
    </row>
    <row r="1202" spans="1:8">
      <c r="A1202" s="335" t="s">
        <v>3480</v>
      </c>
      <c r="B1202" s="335" t="s">
        <v>3481</v>
      </c>
      <c r="C1202" s="335" t="s">
        <v>514</v>
      </c>
      <c r="D1202" s="335" t="s">
        <v>1404</v>
      </c>
      <c r="E1202" s="340">
        <v>64000</v>
      </c>
      <c r="F1202" s="340">
        <v>-700</v>
      </c>
      <c r="G1202" s="341">
        <v>-1.08</v>
      </c>
      <c r="H1202" s="340">
        <v>2548536512000</v>
      </c>
    </row>
    <row r="1203" spans="1:8">
      <c r="A1203" s="335" t="s">
        <v>3482</v>
      </c>
      <c r="B1203" s="335" t="s">
        <v>3483</v>
      </c>
      <c r="C1203" s="335" t="s">
        <v>514</v>
      </c>
      <c r="D1203" s="335" t="s">
        <v>1423</v>
      </c>
      <c r="E1203" s="340">
        <v>2610</v>
      </c>
      <c r="F1203" s="340">
        <v>15</v>
      </c>
      <c r="G1203" s="341">
        <v>0.57999999999999996</v>
      </c>
      <c r="H1203" s="340">
        <v>72785200500</v>
      </c>
    </row>
    <row r="1204" spans="1:8">
      <c r="A1204" s="335" t="s">
        <v>3484</v>
      </c>
      <c r="B1204" s="335" t="s">
        <v>3485</v>
      </c>
      <c r="C1204" s="335" t="s">
        <v>514</v>
      </c>
      <c r="D1204" s="335" t="s">
        <v>1473</v>
      </c>
      <c r="E1204" s="340">
        <v>5080</v>
      </c>
      <c r="F1204" s="340">
        <v>-120</v>
      </c>
      <c r="G1204" s="341">
        <v>-2.31</v>
      </c>
      <c r="H1204" s="340">
        <v>156980778240</v>
      </c>
    </row>
    <row r="1205" spans="1:8">
      <c r="A1205" s="335" t="s">
        <v>3486</v>
      </c>
      <c r="B1205" s="335" t="s">
        <v>3487</v>
      </c>
      <c r="C1205" s="335" t="s">
        <v>514</v>
      </c>
      <c r="D1205" s="335" t="s">
        <v>1400</v>
      </c>
      <c r="E1205" s="340">
        <v>2065</v>
      </c>
      <c r="F1205" s="340">
        <v>10</v>
      </c>
      <c r="G1205" s="341">
        <v>0.49</v>
      </c>
      <c r="H1205" s="340">
        <v>6213585000</v>
      </c>
    </row>
    <row r="1206" spans="1:8">
      <c r="A1206" s="335" t="s">
        <v>1079</v>
      </c>
      <c r="B1206" s="335" t="s">
        <v>1080</v>
      </c>
      <c r="C1206" s="335" t="s">
        <v>514</v>
      </c>
      <c r="D1206" s="335" t="s">
        <v>1401</v>
      </c>
      <c r="E1206" s="340">
        <v>14750</v>
      </c>
      <c r="F1206" s="340">
        <v>-50</v>
      </c>
      <c r="G1206" s="341">
        <v>-0.34</v>
      </c>
      <c r="H1206" s="340">
        <v>226258923000</v>
      </c>
    </row>
    <row r="1207" spans="1:8">
      <c r="A1207" s="335" t="s">
        <v>3488</v>
      </c>
      <c r="B1207" s="335" t="s">
        <v>3489</v>
      </c>
      <c r="C1207" s="335" t="s">
        <v>514</v>
      </c>
      <c r="D1207" s="335" t="s">
        <v>1470</v>
      </c>
      <c r="E1207" s="340">
        <v>4370</v>
      </c>
      <c r="F1207" s="340">
        <v>-30</v>
      </c>
      <c r="G1207" s="341">
        <v>-0.68</v>
      </c>
      <c r="H1207" s="340">
        <v>77428752500</v>
      </c>
    </row>
    <row r="1208" spans="1:8">
      <c r="A1208" s="335" t="s">
        <v>3490</v>
      </c>
      <c r="B1208" s="335" t="s">
        <v>3491</v>
      </c>
      <c r="C1208" s="335" t="s">
        <v>514</v>
      </c>
      <c r="D1208" s="335" t="s">
        <v>1423</v>
      </c>
      <c r="E1208" s="340">
        <v>2835</v>
      </c>
      <c r="F1208" s="340">
        <v>-70</v>
      </c>
      <c r="G1208" s="341">
        <v>-2.41</v>
      </c>
      <c r="H1208" s="340">
        <v>397497581145</v>
      </c>
    </row>
    <row r="1209" spans="1:8">
      <c r="A1209" s="335" t="s">
        <v>3492</v>
      </c>
      <c r="B1209" s="335" t="s">
        <v>3493</v>
      </c>
      <c r="C1209" s="335" t="s">
        <v>514</v>
      </c>
      <c r="D1209" s="335" t="s">
        <v>1470</v>
      </c>
      <c r="E1209" s="340">
        <v>12150</v>
      </c>
      <c r="F1209" s="340">
        <v>2770</v>
      </c>
      <c r="G1209" s="341">
        <v>29.53</v>
      </c>
      <c r="H1209" s="340">
        <v>61479000000</v>
      </c>
    </row>
    <row r="1210" spans="1:8">
      <c r="A1210" s="335" t="s">
        <v>3494</v>
      </c>
      <c r="B1210" s="335" t="s">
        <v>3495</v>
      </c>
      <c r="C1210" s="335" t="s">
        <v>514</v>
      </c>
      <c r="D1210" s="335" t="s">
        <v>1473</v>
      </c>
      <c r="E1210" s="340">
        <v>13900</v>
      </c>
      <c r="F1210" s="340">
        <v>-250</v>
      </c>
      <c r="G1210" s="341">
        <v>-1.77</v>
      </c>
      <c r="H1210" s="340">
        <v>161972363200</v>
      </c>
    </row>
    <row r="1211" spans="1:8">
      <c r="A1211" s="335" t="s">
        <v>3496</v>
      </c>
      <c r="B1211" s="335" t="s">
        <v>3497</v>
      </c>
      <c r="C1211" s="335" t="s">
        <v>514</v>
      </c>
      <c r="D1211" s="335" t="s">
        <v>1432</v>
      </c>
      <c r="E1211" s="340">
        <v>3180</v>
      </c>
      <c r="F1211" s="340">
        <v>-25</v>
      </c>
      <c r="G1211" s="341">
        <v>-0.78</v>
      </c>
      <c r="H1211" s="340">
        <v>203079061200</v>
      </c>
    </row>
    <row r="1212" spans="1:8">
      <c r="A1212" s="335" t="s">
        <v>3498</v>
      </c>
      <c r="B1212" s="335" t="s">
        <v>3499</v>
      </c>
      <c r="C1212" s="335" t="s">
        <v>514</v>
      </c>
      <c r="D1212" s="335" t="s">
        <v>1423</v>
      </c>
      <c r="E1212" s="340">
        <v>26650</v>
      </c>
      <c r="F1212" s="340">
        <v>-100</v>
      </c>
      <c r="G1212" s="341">
        <v>-0.37</v>
      </c>
      <c r="H1212" s="340">
        <v>395969884050</v>
      </c>
    </row>
    <row r="1213" spans="1:8">
      <c r="A1213" s="335" t="s">
        <v>3500</v>
      </c>
      <c r="B1213" s="335" t="s">
        <v>3501</v>
      </c>
      <c r="C1213" s="335" t="s">
        <v>514</v>
      </c>
      <c r="D1213" s="335" t="s">
        <v>1423</v>
      </c>
      <c r="E1213" s="340">
        <v>6200</v>
      </c>
      <c r="F1213" s="340">
        <v>10</v>
      </c>
      <c r="G1213" s="341">
        <v>0.16</v>
      </c>
      <c r="H1213" s="340">
        <v>163202953400</v>
      </c>
    </row>
    <row r="1214" spans="1:8">
      <c r="A1214" s="335" t="s">
        <v>3502</v>
      </c>
      <c r="B1214" s="335" t="s">
        <v>3503</v>
      </c>
      <c r="C1214" s="335" t="s">
        <v>514</v>
      </c>
      <c r="D1214" s="335" t="s">
        <v>228</v>
      </c>
      <c r="E1214" s="340">
        <v>40850</v>
      </c>
      <c r="F1214" s="340">
        <v>-1350</v>
      </c>
      <c r="G1214" s="341">
        <v>-3.2</v>
      </c>
      <c r="H1214" s="340">
        <v>635589970300</v>
      </c>
    </row>
    <row r="1215" spans="1:8">
      <c r="A1215" s="335" t="s">
        <v>3504</v>
      </c>
      <c r="B1215" s="335" t="s">
        <v>3505</v>
      </c>
      <c r="C1215" s="335" t="s">
        <v>514</v>
      </c>
      <c r="D1215" s="335" t="s">
        <v>1410</v>
      </c>
      <c r="E1215" s="340">
        <v>204</v>
      </c>
      <c r="F1215" s="340">
        <v>0</v>
      </c>
      <c r="G1215" s="341">
        <v>0</v>
      </c>
      <c r="H1215" s="340">
        <v>26473567764</v>
      </c>
    </row>
    <row r="1216" spans="1:8">
      <c r="A1216" s="335" t="s">
        <v>3506</v>
      </c>
      <c r="B1216" s="335" t="s">
        <v>3507</v>
      </c>
      <c r="C1216" s="335" t="s">
        <v>514</v>
      </c>
      <c r="D1216" s="335" t="s">
        <v>1473</v>
      </c>
      <c r="E1216" s="340">
        <v>1250</v>
      </c>
      <c r="F1216" s="340">
        <v>20</v>
      </c>
      <c r="G1216" s="341">
        <v>1.63</v>
      </c>
      <c r="H1216" s="340">
        <v>48830320000</v>
      </c>
    </row>
    <row r="1217" spans="1:8">
      <c r="A1217" s="335" t="s">
        <v>3508</v>
      </c>
      <c r="B1217" s="335" t="s">
        <v>3509</v>
      </c>
      <c r="C1217" s="335" t="s">
        <v>514</v>
      </c>
      <c r="D1217" s="335" t="s">
        <v>1439</v>
      </c>
      <c r="E1217" s="340">
        <v>2490</v>
      </c>
      <c r="F1217" s="340">
        <v>-10</v>
      </c>
      <c r="G1217" s="341">
        <v>-0.4</v>
      </c>
      <c r="H1217" s="340">
        <v>94228078980</v>
      </c>
    </row>
    <row r="1218" spans="1:8">
      <c r="A1218" s="335" t="s">
        <v>3510</v>
      </c>
      <c r="B1218" s="335" t="s">
        <v>3511</v>
      </c>
      <c r="C1218" s="335" t="s">
        <v>514</v>
      </c>
      <c r="D1218" s="335" t="s">
        <v>1476</v>
      </c>
      <c r="E1218" s="340">
        <v>2095</v>
      </c>
      <c r="F1218" s="340">
        <v>-170</v>
      </c>
      <c r="G1218" s="341">
        <v>-7.51</v>
      </c>
      <c r="H1218" s="340">
        <v>67059996775</v>
      </c>
    </row>
    <row r="1219" spans="1:8">
      <c r="A1219" s="335" t="s">
        <v>3512</v>
      </c>
      <c r="B1219" s="335" t="s">
        <v>3513</v>
      </c>
      <c r="C1219" s="335" t="s">
        <v>514</v>
      </c>
      <c r="D1219" s="335" t="s">
        <v>1423</v>
      </c>
      <c r="E1219" s="340">
        <v>2120</v>
      </c>
      <c r="F1219" s="340">
        <v>125</v>
      </c>
      <c r="G1219" s="341">
        <v>6.27</v>
      </c>
      <c r="H1219" s="340">
        <v>52473396240</v>
      </c>
    </row>
    <row r="1220" spans="1:8">
      <c r="A1220" s="335" t="s">
        <v>3514</v>
      </c>
      <c r="B1220" s="335" t="s">
        <v>3515</v>
      </c>
      <c r="C1220" s="335" t="s">
        <v>514</v>
      </c>
      <c r="D1220" s="335" t="s">
        <v>1401</v>
      </c>
      <c r="E1220" s="340">
        <v>256</v>
      </c>
      <c r="F1220" s="340">
        <v>-79</v>
      </c>
      <c r="G1220" s="341">
        <v>-23.58</v>
      </c>
      <c r="H1220" s="340">
        <v>67387846144</v>
      </c>
    </row>
    <row r="1221" spans="1:8">
      <c r="A1221" s="335" t="s">
        <v>3516</v>
      </c>
      <c r="B1221" s="335" t="s">
        <v>3517</v>
      </c>
      <c r="C1221" s="335" t="s">
        <v>514</v>
      </c>
      <c r="D1221" s="335" t="s">
        <v>1685</v>
      </c>
      <c r="E1221" s="340">
        <v>1260</v>
      </c>
      <c r="F1221" s="340">
        <v>110</v>
      </c>
      <c r="G1221" s="341">
        <v>9.57</v>
      </c>
      <c r="H1221" s="340">
        <v>86908969980</v>
      </c>
    </row>
    <row r="1222" spans="1:8">
      <c r="A1222" s="335" t="s">
        <v>3518</v>
      </c>
      <c r="B1222" s="335" t="s">
        <v>3519</v>
      </c>
      <c r="C1222" s="335" t="s">
        <v>514</v>
      </c>
      <c r="D1222" s="335" t="s">
        <v>1685</v>
      </c>
      <c r="E1222" s="340">
        <v>18400</v>
      </c>
      <c r="F1222" s="340">
        <v>250</v>
      </c>
      <c r="G1222" s="341">
        <v>1.38</v>
      </c>
      <c r="H1222" s="340">
        <v>213914388800</v>
      </c>
    </row>
    <row r="1223" spans="1:8">
      <c r="A1223" s="335" t="s">
        <v>3520</v>
      </c>
      <c r="B1223" s="335" t="s">
        <v>3521</v>
      </c>
      <c r="C1223" s="335" t="s">
        <v>514</v>
      </c>
      <c r="D1223" s="335" t="s">
        <v>1423</v>
      </c>
      <c r="E1223" s="340">
        <v>4775</v>
      </c>
      <c r="F1223" s="340">
        <v>0</v>
      </c>
      <c r="G1223" s="341">
        <v>0</v>
      </c>
      <c r="H1223" s="340">
        <v>191000000000</v>
      </c>
    </row>
    <row r="1224" spans="1:8">
      <c r="A1224" s="335" t="s">
        <v>3522</v>
      </c>
      <c r="B1224" s="335" t="s">
        <v>3523</v>
      </c>
      <c r="C1224" s="335" t="s">
        <v>514</v>
      </c>
      <c r="D1224" s="335" t="s">
        <v>228</v>
      </c>
      <c r="E1224" s="340">
        <v>8410</v>
      </c>
      <c r="F1224" s="340">
        <v>-220</v>
      </c>
      <c r="G1224" s="341">
        <v>-2.5499999999999998</v>
      </c>
      <c r="H1224" s="340">
        <v>640847357170</v>
      </c>
    </row>
    <row r="1225" spans="1:8">
      <c r="A1225" s="335" t="s">
        <v>3524</v>
      </c>
      <c r="B1225" s="335" t="s">
        <v>3525</v>
      </c>
      <c r="C1225" s="335" t="s">
        <v>514</v>
      </c>
      <c r="D1225" s="335" t="s">
        <v>1400</v>
      </c>
      <c r="E1225" s="340">
        <v>9470</v>
      </c>
      <c r="F1225" s="340">
        <v>-110</v>
      </c>
      <c r="G1225" s="341">
        <v>-1.1499999999999999</v>
      </c>
      <c r="H1225" s="340">
        <v>60494360000</v>
      </c>
    </row>
    <row r="1226" spans="1:8">
      <c r="A1226" s="335" t="s">
        <v>3526</v>
      </c>
      <c r="B1226" s="335" t="s">
        <v>3527</v>
      </c>
      <c r="C1226" s="335" t="s">
        <v>514</v>
      </c>
      <c r="D1226" s="335" t="s">
        <v>1470</v>
      </c>
      <c r="E1226" s="340">
        <v>1275</v>
      </c>
      <c r="F1226" s="340">
        <v>15</v>
      </c>
      <c r="G1226" s="341">
        <v>1.19</v>
      </c>
      <c r="H1226" s="340">
        <v>24097500000</v>
      </c>
    </row>
    <row r="1227" spans="1:8">
      <c r="A1227" s="335" t="s">
        <v>3528</v>
      </c>
      <c r="B1227" s="335" t="s">
        <v>3529</v>
      </c>
      <c r="C1227" s="335" t="s">
        <v>514</v>
      </c>
      <c r="D1227" s="335" t="s">
        <v>1473</v>
      </c>
      <c r="E1227" s="340">
        <v>3340</v>
      </c>
      <c r="F1227" s="340">
        <v>40</v>
      </c>
      <c r="G1227" s="341">
        <v>1.21</v>
      </c>
      <c r="H1227" s="340">
        <v>92989153760</v>
      </c>
    </row>
    <row r="1228" spans="1:8">
      <c r="A1228" s="335" t="s">
        <v>3530</v>
      </c>
      <c r="B1228" s="335" t="s">
        <v>3531</v>
      </c>
      <c r="C1228" s="335" t="s">
        <v>514</v>
      </c>
      <c r="D1228" s="335" t="s">
        <v>1404</v>
      </c>
      <c r="E1228" s="340">
        <v>5870</v>
      </c>
      <c r="F1228" s="340">
        <v>0</v>
      </c>
      <c r="G1228" s="341">
        <v>0</v>
      </c>
      <c r="H1228" s="340">
        <v>88001672290</v>
      </c>
    </row>
    <row r="1229" spans="1:8">
      <c r="A1229" s="335" t="s">
        <v>3532</v>
      </c>
      <c r="B1229" s="335" t="s">
        <v>3533</v>
      </c>
      <c r="C1229" s="335" t="s">
        <v>514</v>
      </c>
      <c r="D1229" s="335" t="s">
        <v>1685</v>
      </c>
      <c r="E1229" s="340">
        <v>10400</v>
      </c>
      <c r="F1229" s="340">
        <v>400</v>
      </c>
      <c r="G1229" s="341">
        <v>4</v>
      </c>
      <c r="H1229" s="340">
        <v>94099200000</v>
      </c>
    </row>
    <row r="1230" spans="1:8">
      <c r="A1230" s="335" t="s">
        <v>947</v>
      </c>
      <c r="B1230" s="335" t="s">
        <v>948</v>
      </c>
      <c r="C1230" s="335" t="s">
        <v>514</v>
      </c>
      <c r="D1230" s="335" t="s">
        <v>1401</v>
      </c>
      <c r="E1230" s="340">
        <v>67800</v>
      </c>
      <c r="F1230" s="340">
        <v>3600</v>
      </c>
      <c r="G1230" s="341">
        <v>5.61</v>
      </c>
      <c r="H1230" s="340">
        <v>679386306600</v>
      </c>
    </row>
    <row r="1231" spans="1:8">
      <c r="A1231" s="335" t="s">
        <v>3534</v>
      </c>
      <c r="B1231" s="335" t="s">
        <v>3535</v>
      </c>
      <c r="C1231" s="335" t="s">
        <v>514</v>
      </c>
      <c r="D1231" s="335" t="s">
        <v>1413</v>
      </c>
      <c r="E1231" s="340">
        <v>10350</v>
      </c>
      <c r="F1231" s="340">
        <v>100</v>
      </c>
      <c r="G1231" s="341">
        <v>0.98</v>
      </c>
      <c r="H1231" s="340">
        <v>664323816600</v>
      </c>
    </row>
    <row r="1232" spans="1:8">
      <c r="A1232" s="335" t="s">
        <v>1175</v>
      </c>
      <c r="B1232" s="335" t="s">
        <v>1176</v>
      </c>
      <c r="C1232" s="335" t="s">
        <v>514</v>
      </c>
      <c r="D1232" s="335" t="s">
        <v>1401</v>
      </c>
      <c r="E1232" s="340">
        <v>8560</v>
      </c>
      <c r="F1232" s="340">
        <v>370</v>
      </c>
      <c r="G1232" s="341">
        <v>4.5199999999999996</v>
      </c>
      <c r="H1232" s="340">
        <v>141967274720</v>
      </c>
    </row>
    <row r="1233" spans="1:8">
      <c r="A1233" s="335" t="s">
        <v>3536</v>
      </c>
      <c r="B1233" s="335" t="s">
        <v>3537</v>
      </c>
      <c r="C1233" s="335" t="s">
        <v>514</v>
      </c>
      <c r="D1233" s="335" t="s">
        <v>1470</v>
      </c>
      <c r="E1233" s="340">
        <v>905</v>
      </c>
      <c r="F1233" s="340">
        <v>0</v>
      </c>
      <c r="G1233" s="341">
        <v>0</v>
      </c>
      <c r="H1233" s="340">
        <v>26398999325</v>
      </c>
    </row>
    <row r="1234" spans="1:8">
      <c r="A1234" s="335" t="s">
        <v>3538</v>
      </c>
      <c r="B1234" s="335" t="s">
        <v>3539</v>
      </c>
      <c r="C1234" s="335" t="s">
        <v>514</v>
      </c>
      <c r="D1234" s="335" t="s">
        <v>1487</v>
      </c>
      <c r="E1234" s="340">
        <v>1500</v>
      </c>
      <c r="F1234" s="340">
        <v>-10</v>
      </c>
      <c r="G1234" s="341">
        <v>-0.66</v>
      </c>
      <c r="H1234" s="340">
        <v>52360606500</v>
      </c>
    </row>
    <row r="1235" spans="1:8">
      <c r="A1235" s="335" t="s">
        <v>3540</v>
      </c>
      <c r="B1235" s="335" t="s">
        <v>3541</v>
      </c>
      <c r="C1235" s="335" t="s">
        <v>514</v>
      </c>
      <c r="D1235" s="335" t="s">
        <v>1647</v>
      </c>
      <c r="E1235" s="340">
        <v>8300</v>
      </c>
      <c r="F1235" s="340">
        <v>-90</v>
      </c>
      <c r="G1235" s="341">
        <v>-1.07</v>
      </c>
      <c r="H1235" s="340">
        <v>171212400000</v>
      </c>
    </row>
    <row r="1236" spans="1:8">
      <c r="A1236" s="335" t="s">
        <v>3542</v>
      </c>
      <c r="B1236" s="335" t="s">
        <v>3543</v>
      </c>
      <c r="C1236" s="335" t="s">
        <v>514</v>
      </c>
      <c r="D1236" s="335" t="s">
        <v>1423</v>
      </c>
      <c r="E1236" s="340">
        <v>16250</v>
      </c>
      <c r="F1236" s="340">
        <v>-250</v>
      </c>
      <c r="G1236" s="341">
        <v>-1.52</v>
      </c>
      <c r="H1236" s="340">
        <v>173550000000</v>
      </c>
    </row>
    <row r="1237" spans="1:8">
      <c r="A1237" s="335" t="s">
        <v>3544</v>
      </c>
      <c r="B1237" s="335" t="s">
        <v>3545</v>
      </c>
      <c r="C1237" s="335" t="s">
        <v>514</v>
      </c>
      <c r="D1237" s="335" t="s">
        <v>1423</v>
      </c>
      <c r="E1237" s="340">
        <v>2630</v>
      </c>
      <c r="F1237" s="340">
        <v>0</v>
      </c>
      <c r="G1237" s="341">
        <v>0</v>
      </c>
      <c r="H1237" s="340">
        <v>62963935800</v>
      </c>
    </row>
    <row r="1238" spans="1:8">
      <c r="A1238" s="335" t="s">
        <v>3546</v>
      </c>
      <c r="B1238" s="335" t="s">
        <v>3547</v>
      </c>
      <c r="C1238" s="335" t="s">
        <v>514</v>
      </c>
      <c r="D1238" s="335" t="s">
        <v>1413</v>
      </c>
      <c r="E1238" s="340">
        <v>16600</v>
      </c>
      <c r="F1238" s="340">
        <v>200</v>
      </c>
      <c r="G1238" s="341">
        <v>1.22</v>
      </c>
      <c r="H1238" s="340">
        <v>260909504000</v>
      </c>
    </row>
    <row r="1239" spans="1:8">
      <c r="A1239" s="335" t="s">
        <v>1025</v>
      </c>
      <c r="B1239" s="335" t="s">
        <v>1026</v>
      </c>
      <c r="C1239" s="335" t="s">
        <v>514</v>
      </c>
      <c r="D1239" s="335" t="s">
        <v>1487</v>
      </c>
      <c r="E1239" s="340">
        <v>11400</v>
      </c>
      <c r="F1239" s="340">
        <v>250</v>
      </c>
      <c r="G1239" s="341">
        <v>2.2400000000000002</v>
      </c>
      <c r="H1239" s="340">
        <v>299989586400</v>
      </c>
    </row>
    <row r="1240" spans="1:8">
      <c r="A1240" s="335" t="s">
        <v>3548</v>
      </c>
      <c r="B1240" s="335" t="s">
        <v>3549</v>
      </c>
      <c r="C1240" s="335" t="s">
        <v>514</v>
      </c>
      <c r="D1240" s="335" t="s">
        <v>1685</v>
      </c>
      <c r="E1240" s="340">
        <v>2055</v>
      </c>
      <c r="F1240" s="340">
        <v>0</v>
      </c>
      <c r="G1240" s="341">
        <v>0</v>
      </c>
      <c r="H1240" s="340">
        <v>84733046430</v>
      </c>
    </row>
    <row r="1241" spans="1:8">
      <c r="A1241" s="335" t="s">
        <v>3550</v>
      </c>
      <c r="B1241" s="335" t="s">
        <v>3551</v>
      </c>
      <c r="C1241" s="335" t="s">
        <v>514</v>
      </c>
      <c r="D1241" s="335" t="s">
        <v>1432</v>
      </c>
      <c r="E1241" s="340">
        <v>8920</v>
      </c>
      <c r="F1241" s="340">
        <v>-30</v>
      </c>
      <c r="G1241" s="341">
        <v>-0.34</v>
      </c>
      <c r="H1241" s="340">
        <v>446000000000</v>
      </c>
    </row>
    <row r="1242" spans="1:8">
      <c r="A1242" s="335" t="s">
        <v>3552</v>
      </c>
      <c r="B1242" s="335" t="s">
        <v>3553</v>
      </c>
      <c r="C1242" s="335" t="s">
        <v>514</v>
      </c>
      <c r="D1242" s="335" t="s">
        <v>1413</v>
      </c>
      <c r="E1242" s="340">
        <v>20200</v>
      </c>
      <c r="F1242" s="340">
        <v>450</v>
      </c>
      <c r="G1242" s="341">
        <v>2.2799999999999998</v>
      </c>
      <c r="H1242" s="340">
        <v>230529591200</v>
      </c>
    </row>
    <row r="1243" spans="1:8">
      <c r="A1243" s="335" t="s">
        <v>3554</v>
      </c>
      <c r="B1243" s="335" t="s">
        <v>3555</v>
      </c>
      <c r="C1243" s="335" t="s">
        <v>514</v>
      </c>
      <c r="D1243" s="335" t="s">
        <v>1413</v>
      </c>
      <c r="E1243" s="340">
        <v>8010</v>
      </c>
      <c r="F1243" s="340">
        <v>0</v>
      </c>
      <c r="G1243" s="341">
        <v>0</v>
      </c>
      <c r="H1243" s="340">
        <v>489551575500</v>
      </c>
    </row>
    <row r="1244" spans="1:8">
      <c r="A1244" s="335" t="s">
        <v>3556</v>
      </c>
      <c r="B1244" s="335" t="s">
        <v>3557</v>
      </c>
      <c r="C1244" s="335" t="s">
        <v>514</v>
      </c>
      <c r="D1244" s="335" t="s">
        <v>1410</v>
      </c>
      <c r="E1244" s="340">
        <v>6230</v>
      </c>
      <c r="F1244" s="340">
        <v>20</v>
      </c>
      <c r="G1244" s="341">
        <v>0.32</v>
      </c>
      <c r="H1244" s="340">
        <v>551356457820</v>
      </c>
    </row>
    <row r="1245" spans="1:8">
      <c r="A1245" s="335" t="s">
        <v>3558</v>
      </c>
      <c r="B1245" s="335" t="s">
        <v>3559</v>
      </c>
      <c r="C1245" s="335" t="s">
        <v>514</v>
      </c>
      <c r="D1245" s="335" t="s">
        <v>1404</v>
      </c>
      <c r="E1245" s="340">
        <v>9300</v>
      </c>
      <c r="F1245" s="340">
        <v>50</v>
      </c>
      <c r="G1245" s="341">
        <v>0.54</v>
      </c>
      <c r="H1245" s="340">
        <v>91110240000</v>
      </c>
    </row>
    <row r="1246" spans="1:8">
      <c r="A1246" s="335" t="s">
        <v>1085</v>
      </c>
      <c r="B1246" s="335" t="s">
        <v>1086</v>
      </c>
      <c r="C1246" s="335" t="s">
        <v>514</v>
      </c>
      <c r="D1246" s="335" t="s">
        <v>1397</v>
      </c>
      <c r="E1246" s="340">
        <v>23600</v>
      </c>
      <c r="F1246" s="340">
        <v>200</v>
      </c>
      <c r="G1246" s="341">
        <v>0.85</v>
      </c>
      <c r="H1246" s="340">
        <v>218335211200</v>
      </c>
    </row>
    <row r="1247" spans="1:8">
      <c r="A1247" s="335" t="s">
        <v>3560</v>
      </c>
      <c r="B1247" s="335" t="s">
        <v>3561</v>
      </c>
      <c r="C1247" s="335" t="s">
        <v>514</v>
      </c>
      <c r="D1247" s="335" t="s">
        <v>1487</v>
      </c>
      <c r="E1247" s="340">
        <v>6900</v>
      </c>
      <c r="F1247" s="340">
        <v>-80</v>
      </c>
      <c r="G1247" s="341">
        <v>-1.1499999999999999</v>
      </c>
      <c r="H1247" s="340">
        <v>106339467300</v>
      </c>
    </row>
    <row r="1248" spans="1:8">
      <c r="A1248" s="335" t="s">
        <v>3562</v>
      </c>
      <c r="B1248" s="335" t="s">
        <v>3563</v>
      </c>
      <c r="C1248" s="335" t="s">
        <v>514</v>
      </c>
      <c r="D1248" s="335" t="s">
        <v>1404</v>
      </c>
      <c r="E1248" s="340">
        <v>7370</v>
      </c>
      <c r="F1248" s="340">
        <v>-50</v>
      </c>
      <c r="G1248" s="341">
        <v>-0.67</v>
      </c>
      <c r="H1248" s="340">
        <v>129199785000</v>
      </c>
    </row>
    <row r="1249" spans="1:8">
      <c r="A1249" s="335" t="s">
        <v>3564</v>
      </c>
      <c r="B1249" s="335" t="s">
        <v>3565</v>
      </c>
      <c r="C1249" s="335" t="s">
        <v>514</v>
      </c>
      <c r="D1249" s="335" t="s">
        <v>1565</v>
      </c>
      <c r="E1249" s="340">
        <v>10500</v>
      </c>
      <c r="F1249" s="340">
        <v>0</v>
      </c>
      <c r="G1249" s="341">
        <v>0</v>
      </c>
      <c r="H1249" s="340">
        <v>163532796000</v>
      </c>
    </row>
    <row r="1250" spans="1:8">
      <c r="A1250" s="335" t="s">
        <v>3566</v>
      </c>
      <c r="B1250" s="335" t="s">
        <v>3567</v>
      </c>
      <c r="C1250" s="335" t="s">
        <v>514</v>
      </c>
      <c r="D1250" s="335" t="s">
        <v>1467</v>
      </c>
      <c r="E1250" s="340">
        <v>3015</v>
      </c>
      <c r="F1250" s="340">
        <v>525</v>
      </c>
      <c r="G1250" s="341">
        <v>21.08</v>
      </c>
      <c r="H1250" s="340">
        <v>103431607110</v>
      </c>
    </row>
    <row r="1251" spans="1:8">
      <c r="A1251" s="335" t="s">
        <v>3568</v>
      </c>
      <c r="B1251" s="335" t="s">
        <v>3569</v>
      </c>
      <c r="C1251" s="335" t="s">
        <v>514</v>
      </c>
      <c r="D1251" s="335" t="s">
        <v>1423</v>
      </c>
      <c r="E1251" s="340">
        <v>5920</v>
      </c>
      <c r="F1251" s="340">
        <v>100</v>
      </c>
      <c r="G1251" s="341">
        <v>1.72</v>
      </c>
      <c r="H1251" s="340">
        <v>125004553280</v>
      </c>
    </row>
    <row r="1252" spans="1:8">
      <c r="A1252" s="335" t="s">
        <v>3570</v>
      </c>
      <c r="B1252" s="335" t="s">
        <v>3571</v>
      </c>
      <c r="C1252" s="335" t="s">
        <v>514</v>
      </c>
      <c r="D1252" s="335" t="s">
        <v>1413</v>
      </c>
      <c r="E1252" s="340">
        <v>53700</v>
      </c>
      <c r="F1252" s="340">
        <v>-1300</v>
      </c>
      <c r="G1252" s="341">
        <v>-2.36</v>
      </c>
      <c r="H1252" s="340">
        <v>1586489064600</v>
      </c>
    </row>
    <row r="1253" spans="1:8">
      <c r="A1253" s="335" t="s">
        <v>3572</v>
      </c>
      <c r="B1253" s="335" t="s">
        <v>3573</v>
      </c>
      <c r="C1253" s="335" t="s">
        <v>514</v>
      </c>
      <c r="D1253" s="335" t="s">
        <v>1685</v>
      </c>
      <c r="E1253" s="340">
        <v>16800</v>
      </c>
      <c r="F1253" s="340">
        <v>200</v>
      </c>
      <c r="G1253" s="341">
        <v>1.2</v>
      </c>
      <c r="H1253" s="340">
        <v>248517763200</v>
      </c>
    </row>
    <row r="1254" spans="1:8">
      <c r="A1254" s="335" t="s">
        <v>3574</v>
      </c>
      <c r="B1254" s="335" t="s">
        <v>3575</v>
      </c>
      <c r="C1254" s="335" t="s">
        <v>514</v>
      </c>
      <c r="D1254" s="335" t="s">
        <v>1410</v>
      </c>
      <c r="E1254" s="340">
        <v>8510</v>
      </c>
      <c r="F1254" s="340">
        <v>-120</v>
      </c>
      <c r="G1254" s="341">
        <v>-1.39</v>
      </c>
      <c r="H1254" s="340">
        <v>284552418670</v>
      </c>
    </row>
    <row r="1255" spans="1:8">
      <c r="A1255" s="335" t="s">
        <v>3576</v>
      </c>
      <c r="B1255" s="335" t="s">
        <v>3577</v>
      </c>
      <c r="C1255" s="335" t="s">
        <v>514</v>
      </c>
      <c r="D1255" s="335" t="s">
        <v>1822</v>
      </c>
      <c r="E1255" s="340">
        <v>1360</v>
      </c>
      <c r="F1255" s="340">
        <v>25</v>
      </c>
      <c r="G1255" s="341">
        <v>1.87</v>
      </c>
      <c r="H1255" s="340">
        <v>162474969040</v>
      </c>
    </row>
    <row r="1256" spans="1:8">
      <c r="A1256" s="335" t="s">
        <v>3578</v>
      </c>
      <c r="B1256" s="335" t="s">
        <v>3579</v>
      </c>
      <c r="C1256" s="335" t="s">
        <v>514</v>
      </c>
      <c r="D1256" s="335" t="s">
        <v>1407</v>
      </c>
      <c r="E1256" s="340">
        <v>543</v>
      </c>
      <c r="F1256" s="340">
        <v>7</v>
      </c>
      <c r="G1256" s="341">
        <v>1.31</v>
      </c>
      <c r="H1256" s="340">
        <v>65486231685</v>
      </c>
    </row>
    <row r="1257" spans="1:8">
      <c r="A1257" s="335" t="s">
        <v>3580</v>
      </c>
      <c r="B1257" s="335" t="s">
        <v>3581</v>
      </c>
      <c r="C1257" s="335" t="s">
        <v>514</v>
      </c>
      <c r="D1257" s="335" t="s">
        <v>1432</v>
      </c>
      <c r="E1257" s="340">
        <v>32700</v>
      </c>
      <c r="F1257" s="340">
        <v>1200</v>
      </c>
      <c r="G1257" s="341">
        <v>3.81</v>
      </c>
      <c r="H1257" s="340">
        <v>289185360300</v>
      </c>
    </row>
    <row r="1258" spans="1:8">
      <c r="A1258" s="335" t="s">
        <v>3582</v>
      </c>
      <c r="B1258" s="335" t="s">
        <v>3583</v>
      </c>
      <c r="C1258" s="335" t="s">
        <v>514</v>
      </c>
      <c r="D1258" s="335" t="s">
        <v>1410</v>
      </c>
      <c r="E1258" s="340">
        <v>2150</v>
      </c>
      <c r="F1258" s="340">
        <v>45</v>
      </c>
      <c r="G1258" s="341">
        <v>2.14</v>
      </c>
      <c r="H1258" s="340">
        <v>70069172950</v>
      </c>
    </row>
    <row r="1259" spans="1:8">
      <c r="A1259" s="335" t="s">
        <v>3584</v>
      </c>
      <c r="B1259" s="335" t="s">
        <v>3585</v>
      </c>
      <c r="C1259" s="335" t="s">
        <v>514</v>
      </c>
      <c r="D1259" s="335" t="s">
        <v>1467</v>
      </c>
      <c r="E1259" s="340">
        <v>3935</v>
      </c>
      <c r="F1259" s="340">
        <v>30</v>
      </c>
      <c r="G1259" s="341">
        <v>0.77</v>
      </c>
      <c r="H1259" s="340">
        <v>135831627530</v>
      </c>
    </row>
    <row r="1260" spans="1:8">
      <c r="A1260" s="335" t="s">
        <v>1191</v>
      </c>
      <c r="B1260" s="335" t="s">
        <v>1192</v>
      </c>
      <c r="C1260" s="335" t="s">
        <v>514</v>
      </c>
      <c r="D1260" s="335" t="s">
        <v>1401</v>
      </c>
      <c r="E1260" s="340">
        <v>16400</v>
      </c>
      <c r="F1260" s="340">
        <v>-200</v>
      </c>
      <c r="G1260" s="341">
        <v>-1.2</v>
      </c>
      <c r="H1260" s="340">
        <v>135762972000</v>
      </c>
    </row>
    <row r="1261" spans="1:8">
      <c r="A1261" s="335" t="s">
        <v>3586</v>
      </c>
      <c r="B1261" s="335" t="s">
        <v>3587</v>
      </c>
      <c r="C1261" s="335" t="s">
        <v>514</v>
      </c>
      <c r="D1261" s="335" t="s">
        <v>1400</v>
      </c>
      <c r="E1261" s="340">
        <v>665</v>
      </c>
      <c r="F1261" s="340">
        <v>23</v>
      </c>
      <c r="G1261" s="341">
        <v>3.58</v>
      </c>
      <c r="H1261" s="340">
        <v>111654778795</v>
      </c>
    </row>
    <row r="1262" spans="1:8">
      <c r="A1262" s="335" t="s">
        <v>3588</v>
      </c>
      <c r="B1262" s="335" t="s">
        <v>3589</v>
      </c>
      <c r="C1262" s="335" t="s">
        <v>514</v>
      </c>
      <c r="D1262" s="335" t="s">
        <v>1401</v>
      </c>
      <c r="E1262" s="340">
        <v>1865</v>
      </c>
      <c r="F1262" s="340">
        <v>0</v>
      </c>
      <c r="G1262" s="341">
        <v>0</v>
      </c>
      <c r="H1262" s="340">
        <v>46187765670</v>
      </c>
    </row>
    <row r="1263" spans="1:8">
      <c r="A1263" s="335" t="s">
        <v>3590</v>
      </c>
      <c r="B1263" s="335" t="s">
        <v>3591</v>
      </c>
      <c r="C1263" s="335" t="s">
        <v>514</v>
      </c>
      <c r="D1263" s="335" t="s">
        <v>1487</v>
      </c>
      <c r="E1263" s="340">
        <v>1245</v>
      </c>
      <c r="F1263" s="340">
        <v>-5</v>
      </c>
      <c r="G1263" s="341">
        <v>-0.4</v>
      </c>
      <c r="H1263" s="340">
        <v>26096837175</v>
      </c>
    </row>
    <row r="1264" spans="1:8">
      <c r="A1264" s="335" t="s">
        <v>3592</v>
      </c>
      <c r="B1264" s="335" t="s">
        <v>3593</v>
      </c>
      <c r="C1264" s="335" t="s">
        <v>514</v>
      </c>
      <c r="D1264" s="335" t="s">
        <v>1439</v>
      </c>
      <c r="E1264" s="340">
        <v>30450</v>
      </c>
      <c r="F1264" s="340">
        <v>350</v>
      </c>
      <c r="G1264" s="341">
        <v>1.1599999999999999</v>
      </c>
      <c r="H1264" s="340">
        <v>356736366000</v>
      </c>
    </row>
    <row r="1265" spans="1:8">
      <c r="A1265" s="335" t="s">
        <v>3594</v>
      </c>
      <c r="B1265" s="335" t="s">
        <v>3595</v>
      </c>
      <c r="C1265" s="335" t="s">
        <v>514</v>
      </c>
      <c r="D1265" s="335" t="s">
        <v>1400</v>
      </c>
      <c r="E1265" s="340">
        <v>1800</v>
      </c>
      <c r="F1265" s="340">
        <v>-10</v>
      </c>
      <c r="G1265" s="341">
        <v>-0.55000000000000004</v>
      </c>
      <c r="H1265" s="340">
        <v>122010933600</v>
      </c>
    </row>
    <row r="1266" spans="1:8">
      <c r="A1266" s="335" t="s">
        <v>3596</v>
      </c>
      <c r="B1266" s="335" t="s">
        <v>3597</v>
      </c>
      <c r="C1266" s="335" t="s">
        <v>514</v>
      </c>
      <c r="D1266" s="335" t="s">
        <v>1432</v>
      </c>
      <c r="E1266" s="340">
        <v>9050</v>
      </c>
      <c r="F1266" s="340">
        <v>-420</v>
      </c>
      <c r="G1266" s="341">
        <v>-4.4400000000000004</v>
      </c>
      <c r="H1266" s="340">
        <v>417815151000</v>
      </c>
    </row>
    <row r="1267" spans="1:8">
      <c r="A1267" s="335" t="s">
        <v>3598</v>
      </c>
      <c r="B1267" s="335" t="s">
        <v>3599</v>
      </c>
      <c r="C1267" s="335" t="s">
        <v>514</v>
      </c>
      <c r="D1267" s="335" t="s">
        <v>1397</v>
      </c>
      <c r="E1267" s="340">
        <v>26800</v>
      </c>
      <c r="F1267" s="340">
        <v>-250</v>
      </c>
      <c r="G1267" s="341">
        <v>-0.92</v>
      </c>
      <c r="H1267" s="340">
        <v>174200000000</v>
      </c>
    </row>
    <row r="1268" spans="1:8">
      <c r="A1268" s="335" t="s">
        <v>1312</v>
      </c>
      <c r="B1268" s="335" t="s">
        <v>1313</v>
      </c>
      <c r="C1268" s="335" t="s">
        <v>514</v>
      </c>
      <c r="D1268" s="335" t="s">
        <v>1401</v>
      </c>
      <c r="E1268" s="340">
        <v>1405</v>
      </c>
      <c r="F1268" s="340">
        <v>5</v>
      </c>
      <c r="G1268" s="341">
        <v>0.36</v>
      </c>
      <c r="H1268" s="340">
        <v>65809706845</v>
      </c>
    </row>
    <row r="1269" spans="1:8">
      <c r="A1269" s="335" t="s">
        <v>3600</v>
      </c>
      <c r="B1269" s="335" t="s">
        <v>3601</v>
      </c>
      <c r="C1269" s="335" t="s">
        <v>514</v>
      </c>
      <c r="D1269" s="335" t="s">
        <v>1685</v>
      </c>
      <c r="E1269" s="340">
        <v>14600</v>
      </c>
      <c r="F1269" s="340">
        <v>150</v>
      </c>
      <c r="G1269" s="341">
        <v>1.04</v>
      </c>
      <c r="H1269" s="340">
        <v>944866214400</v>
      </c>
    </row>
    <row r="1270" spans="1:8">
      <c r="A1270" s="335" t="s">
        <v>3602</v>
      </c>
      <c r="B1270" s="335" t="s">
        <v>3603</v>
      </c>
      <c r="C1270" s="335" t="s">
        <v>514</v>
      </c>
      <c r="D1270" s="335" t="s">
        <v>1432</v>
      </c>
      <c r="E1270" s="340">
        <v>13600</v>
      </c>
      <c r="F1270" s="340">
        <v>250</v>
      </c>
      <c r="G1270" s="341">
        <v>1.87</v>
      </c>
      <c r="H1270" s="340">
        <v>181085917600</v>
      </c>
    </row>
    <row r="1271" spans="1:8">
      <c r="A1271" s="335" t="s">
        <v>3604</v>
      </c>
      <c r="B1271" s="335" t="s">
        <v>3605</v>
      </c>
      <c r="C1271" s="335" t="s">
        <v>514</v>
      </c>
      <c r="D1271" s="335" t="s">
        <v>1423</v>
      </c>
      <c r="E1271" s="340">
        <v>19850</v>
      </c>
      <c r="F1271" s="340">
        <v>200</v>
      </c>
      <c r="G1271" s="341">
        <v>1.02</v>
      </c>
      <c r="H1271" s="340">
        <v>341634757150</v>
      </c>
    </row>
    <row r="1272" spans="1:8">
      <c r="A1272" s="335" t="s">
        <v>3606</v>
      </c>
      <c r="B1272" s="335" t="s">
        <v>3607</v>
      </c>
      <c r="C1272" s="335" t="s">
        <v>514</v>
      </c>
      <c r="D1272" s="335" t="s">
        <v>228</v>
      </c>
      <c r="E1272" s="340">
        <v>51700</v>
      </c>
      <c r="F1272" s="340">
        <v>-300</v>
      </c>
      <c r="G1272" s="341">
        <v>-0.57999999999999996</v>
      </c>
      <c r="H1272" s="340">
        <v>700344071900</v>
      </c>
    </row>
    <row r="1273" spans="1:8">
      <c r="A1273" s="335" t="s">
        <v>3608</v>
      </c>
      <c r="B1273" s="335" t="s">
        <v>3609</v>
      </c>
      <c r="C1273" s="335" t="s">
        <v>514</v>
      </c>
      <c r="D1273" s="335" t="s">
        <v>1400</v>
      </c>
      <c r="E1273" s="340">
        <v>2150</v>
      </c>
      <c r="F1273" s="340">
        <v>-5</v>
      </c>
      <c r="G1273" s="341">
        <v>-0.23</v>
      </c>
      <c r="H1273" s="340">
        <v>7740000000</v>
      </c>
    </row>
    <row r="1274" spans="1:8">
      <c r="A1274" s="335" t="s">
        <v>3610</v>
      </c>
      <c r="B1274" s="335" t="s">
        <v>3611</v>
      </c>
      <c r="C1274" s="335" t="s">
        <v>514</v>
      </c>
      <c r="D1274" s="335" t="s">
        <v>1467</v>
      </c>
      <c r="E1274" s="340">
        <v>17150</v>
      </c>
      <c r="F1274" s="340">
        <v>-750</v>
      </c>
      <c r="G1274" s="341">
        <v>-4.1900000000000004</v>
      </c>
      <c r="H1274" s="340">
        <v>302400839300</v>
      </c>
    </row>
    <row r="1275" spans="1:8">
      <c r="A1275" s="335" t="s">
        <v>1292</v>
      </c>
      <c r="B1275" s="335" t="s">
        <v>1293</v>
      </c>
      <c r="C1275" s="335" t="s">
        <v>514</v>
      </c>
      <c r="D1275" s="335" t="s">
        <v>1401</v>
      </c>
      <c r="E1275" s="340">
        <v>11900</v>
      </c>
      <c r="F1275" s="340">
        <v>700</v>
      </c>
      <c r="G1275" s="341">
        <v>6.25</v>
      </c>
      <c r="H1275" s="340">
        <v>75140051000</v>
      </c>
    </row>
    <row r="1276" spans="1:8">
      <c r="A1276" s="335" t="s">
        <v>1162</v>
      </c>
      <c r="B1276" s="335" t="s">
        <v>1163</v>
      </c>
      <c r="C1276" s="335" t="s">
        <v>514</v>
      </c>
      <c r="D1276" s="335" t="s">
        <v>1397</v>
      </c>
      <c r="E1276" s="340">
        <v>9250</v>
      </c>
      <c r="F1276" s="340">
        <v>30</v>
      </c>
      <c r="G1276" s="341">
        <v>0.33</v>
      </c>
      <c r="H1276" s="340">
        <v>147780377250</v>
      </c>
    </row>
    <row r="1277" spans="1:8">
      <c r="A1277" s="335" t="s">
        <v>3612</v>
      </c>
      <c r="B1277" s="335" t="s">
        <v>3613</v>
      </c>
      <c r="C1277" s="335" t="s">
        <v>514</v>
      </c>
      <c r="D1277" s="335" t="s">
        <v>1470</v>
      </c>
      <c r="E1277" s="340">
        <v>8620</v>
      </c>
      <c r="F1277" s="340">
        <v>-180</v>
      </c>
      <c r="G1277" s="341">
        <v>-2.0499999999999998</v>
      </c>
      <c r="H1277" s="340">
        <v>228430000000</v>
      </c>
    </row>
    <row r="1278" spans="1:8">
      <c r="A1278" s="335" t="s">
        <v>3614</v>
      </c>
      <c r="B1278" s="335" t="s">
        <v>3615</v>
      </c>
      <c r="C1278" s="335" t="s">
        <v>514</v>
      </c>
      <c r="D1278" s="335" t="s">
        <v>1470</v>
      </c>
      <c r="E1278" s="340">
        <v>11550</v>
      </c>
      <c r="F1278" s="340">
        <v>100</v>
      </c>
      <c r="G1278" s="341">
        <v>0.87</v>
      </c>
      <c r="H1278" s="340">
        <v>99330000000</v>
      </c>
    </row>
    <row r="1279" spans="1:8">
      <c r="A1279" s="335" t="s">
        <v>3616</v>
      </c>
      <c r="B1279" s="335" t="s">
        <v>3617</v>
      </c>
      <c r="C1279" s="335" t="s">
        <v>514</v>
      </c>
      <c r="D1279" s="335" t="s">
        <v>1470</v>
      </c>
      <c r="E1279" s="340">
        <v>12500</v>
      </c>
      <c r="F1279" s="340">
        <v>0</v>
      </c>
      <c r="G1279" s="341">
        <v>0</v>
      </c>
      <c r="H1279" s="340">
        <v>250092262500</v>
      </c>
    </row>
    <row r="1280" spans="1:8">
      <c r="A1280" s="335" t="s">
        <v>3618</v>
      </c>
      <c r="B1280" s="335" t="s">
        <v>3619</v>
      </c>
      <c r="C1280" s="335" t="s">
        <v>514</v>
      </c>
      <c r="D1280" s="335" t="s">
        <v>1580</v>
      </c>
      <c r="E1280" s="340">
        <v>6790</v>
      </c>
      <c r="F1280" s="340">
        <v>60</v>
      </c>
      <c r="G1280" s="341">
        <v>0.89</v>
      </c>
      <c r="H1280" s="340">
        <v>132654817680</v>
      </c>
    </row>
    <row r="1281" spans="1:8">
      <c r="A1281" s="335" t="s">
        <v>3620</v>
      </c>
      <c r="B1281" s="335" t="s">
        <v>3621</v>
      </c>
      <c r="C1281" s="335" t="s">
        <v>514</v>
      </c>
      <c r="D1281" s="335" t="s">
        <v>1413</v>
      </c>
      <c r="E1281" s="340">
        <v>26400</v>
      </c>
      <c r="F1281" s="340">
        <v>0</v>
      </c>
      <c r="G1281" s="341">
        <v>0</v>
      </c>
      <c r="H1281" s="340">
        <v>214073217600</v>
      </c>
    </row>
    <row r="1282" spans="1:8">
      <c r="A1282" s="335" t="s">
        <v>3622</v>
      </c>
      <c r="B1282" s="335" t="s">
        <v>3623</v>
      </c>
      <c r="C1282" s="335" t="s">
        <v>514</v>
      </c>
      <c r="D1282" s="335" t="s">
        <v>1470</v>
      </c>
      <c r="E1282" s="340">
        <v>2065</v>
      </c>
      <c r="F1282" s="340">
        <v>65</v>
      </c>
      <c r="G1282" s="341">
        <v>3.25</v>
      </c>
      <c r="H1282" s="340">
        <v>142261383215</v>
      </c>
    </row>
    <row r="1283" spans="1:8">
      <c r="A1283" s="335" t="s">
        <v>3624</v>
      </c>
      <c r="B1283" s="335" t="s">
        <v>3625</v>
      </c>
      <c r="C1283" s="335" t="s">
        <v>514</v>
      </c>
      <c r="D1283" s="335" t="s">
        <v>1401</v>
      </c>
      <c r="E1283" s="340">
        <v>1440</v>
      </c>
      <c r="F1283" s="340">
        <v>0</v>
      </c>
      <c r="G1283" s="341">
        <v>0</v>
      </c>
      <c r="H1283" s="340">
        <v>30474933120</v>
      </c>
    </row>
    <row r="1284" spans="1:8">
      <c r="A1284" s="335" t="s">
        <v>3626</v>
      </c>
      <c r="B1284" s="335" t="s">
        <v>3627</v>
      </c>
      <c r="C1284" s="335" t="s">
        <v>514</v>
      </c>
      <c r="D1284" s="335" t="s">
        <v>1413</v>
      </c>
      <c r="E1284" s="340">
        <v>9050</v>
      </c>
      <c r="F1284" s="340">
        <v>170</v>
      </c>
      <c r="G1284" s="341">
        <v>1.91</v>
      </c>
      <c r="H1284" s="340">
        <v>293622136750</v>
      </c>
    </row>
    <row r="1285" spans="1:8">
      <c r="A1285" s="335" t="s">
        <v>945</v>
      </c>
      <c r="B1285" s="335" t="s">
        <v>946</v>
      </c>
      <c r="C1285" s="335" t="s">
        <v>514</v>
      </c>
      <c r="D1285" s="335" t="s">
        <v>1401</v>
      </c>
      <c r="E1285" s="340">
        <v>34750</v>
      </c>
      <c r="F1285" s="340">
        <v>550</v>
      </c>
      <c r="G1285" s="341">
        <v>1.61</v>
      </c>
      <c r="H1285" s="340">
        <v>686945853500</v>
      </c>
    </row>
    <row r="1286" spans="1:8">
      <c r="A1286" s="335" t="s">
        <v>3628</v>
      </c>
      <c r="B1286" s="335" t="s">
        <v>3629</v>
      </c>
      <c r="C1286" s="335" t="s">
        <v>514</v>
      </c>
      <c r="D1286" s="335" t="s">
        <v>1401</v>
      </c>
      <c r="E1286" s="340">
        <v>49050</v>
      </c>
      <c r="F1286" s="340">
        <v>1800</v>
      </c>
      <c r="G1286" s="341">
        <v>3.81</v>
      </c>
      <c r="H1286" s="340">
        <v>723957251850</v>
      </c>
    </row>
    <row r="1287" spans="1:8">
      <c r="A1287" s="335" t="s">
        <v>989</v>
      </c>
      <c r="B1287" s="335" t="s">
        <v>990</v>
      </c>
      <c r="C1287" s="335" t="s">
        <v>514</v>
      </c>
      <c r="D1287" s="335" t="s">
        <v>1401</v>
      </c>
      <c r="E1287" s="340">
        <v>21750</v>
      </c>
      <c r="F1287" s="340">
        <v>900</v>
      </c>
      <c r="G1287" s="341">
        <v>4.32</v>
      </c>
      <c r="H1287" s="340">
        <v>421697004000</v>
      </c>
    </row>
    <row r="1288" spans="1:8">
      <c r="A1288" s="335" t="s">
        <v>1083</v>
      </c>
      <c r="B1288" s="335" t="s">
        <v>1084</v>
      </c>
      <c r="C1288" s="335" t="s">
        <v>514</v>
      </c>
      <c r="D1288" s="335" t="s">
        <v>1401</v>
      </c>
      <c r="E1288" s="340">
        <v>16250</v>
      </c>
      <c r="F1288" s="340">
        <v>300</v>
      </c>
      <c r="G1288" s="341">
        <v>1.88</v>
      </c>
      <c r="H1288" s="340">
        <v>219471053750</v>
      </c>
    </row>
    <row r="1289" spans="1:8">
      <c r="A1289" s="335" t="s">
        <v>3630</v>
      </c>
      <c r="B1289" s="335" t="s">
        <v>3631</v>
      </c>
      <c r="C1289" s="335" t="s">
        <v>514</v>
      </c>
      <c r="D1289" s="335" t="s">
        <v>1404</v>
      </c>
      <c r="E1289" s="340">
        <v>4035</v>
      </c>
      <c r="F1289" s="340">
        <v>-40</v>
      </c>
      <c r="G1289" s="341">
        <v>-0.98</v>
      </c>
      <c r="H1289" s="340">
        <v>37024655625</v>
      </c>
    </row>
    <row r="1290" spans="1:8">
      <c r="A1290" s="335" t="s">
        <v>3632</v>
      </c>
      <c r="B1290" s="335" t="s">
        <v>3633</v>
      </c>
      <c r="C1290" s="335" t="s">
        <v>514</v>
      </c>
      <c r="D1290" s="335" t="s">
        <v>1404</v>
      </c>
      <c r="E1290" s="340">
        <v>5020</v>
      </c>
      <c r="F1290" s="340">
        <v>0</v>
      </c>
      <c r="G1290" s="341">
        <v>0</v>
      </c>
      <c r="H1290" s="340">
        <v>439295240240</v>
      </c>
    </row>
    <row r="1291" spans="1:8">
      <c r="A1291" s="335" t="s">
        <v>3634</v>
      </c>
      <c r="B1291" s="335" t="s">
        <v>3635</v>
      </c>
      <c r="C1291" s="335" t="s">
        <v>514</v>
      </c>
      <c r="D1291" s="335" t="s">
        <v>1410</v>
      </c>
      <c r="E1291" s="340">
        <v>1410</v>
      </c>
      <c r="F1291" s="340">
        <v>45</v>
      </c>
      <c r="G1291" s="341">
        <v>3.3</v>
      </c>
      <c r="H1291" s="340">
        <v>64968419130</v>
      </c>
    </row>
    <row r="1292" spans="1:8">
      <c r="A1292" s="335" t="s">
        <v>3636</v>
      </c>
      <c r="B1292" s="335" t="s">
        <v>3637</v>
      </c>
      <c r="C1292" s="335" t="s">
        <v>514</v>
      </c>
      <c r="D1292" s="335" t="s">
        <v>1565</v>
      </c>
      <c r="E1292" s="340">
        <v>8460</v>
      </c>
      <c r="F1292" s="340">
        <v>120</v>
      </c>
      <c r="G1292" s="341">
        <v>1.44</v>
      </c>
      <c r="H1292" s="340">
        <v>141426310680</v>
      </c>
    </row>
    <row r="1293" spans="1:8">
      <c r="A1293" s="335" t="s">
        <v>3638</v>
      </c>
      <c r="B1293" s="335" t="s">
        <v>3639</v>
      </c>
      <c r="C1293" s="335" t="s">
        <v>514</v>
      </c>
      <c r="D1293" s="335" t="s">
        <v>228</v>
      </c>
      <c r="E1293" s="340">
        <v>18200</v>
      </c>
      <c r="F1293" s="340">
        <v>-650</v>
      </c>
      <c r="G1293" s="341">
        <v>-3.45</v>
      </c>
      <c r="H1293" s="340">
        <v>155756328000</v>
      </c>
    </row>
    <row r="1294" spans="1:8">
      <c r="A1294" s="335" t="s">
        <v>981</v>
      </c>
      <c r="B1294" s="335" t="s">
        <v>982</v>
      </c>
      <c r="C1294" s="335" t="s">
        <v>514</v>
      </c>
      <c r="D1294" s="335" t="s">
        <v>1397</v>
      </c>
      <c r="E1294" s="340">
        <v>12450</v>
      </c>
      <c r="F1294" s="340">
        <v>100</v>
      </c>
      <c r="G1294" s="341">
        <v>0.81</v>
      </c>
      <c r="H1294" s="340">
        <v>473389400250</v>
      </c>
    </row>
    <row r="1295" spans="1:8">
      <c r="A1295" s="335" t="s">
        <v>3640</v>
      </c>
      <c r="B1295" s="335" t="s">
        <v>3641</v>
      </c>
      <c r="C1295" s="335" t="s">
        <v>514</v>
      </c>
      <c r="D1295" s="335" t="s">
        <v>228</v>
      </c>
      <c r="E1295" s="340">
        <v>2290</v>
      </c>
      <c r="F1295" s="340">
        <v>-100</v>
      </c>
      <c r="G1295" s="341">
        <v>-4.18</v>
      </c>
      <c r="H1295" s="340">
        <v>84989974540</v>
      </c>
    </row>
    <row r="1296" spans="1:8">
      <c r="A1296" s="335" t="s">
        <v>3642</v>
      </c>
      <c r="B1296" s="335" t="s">
        <v>3643</v>
      </c>
      <c r="C1296" s="335" t="s">
        <v>514</v>
      </c>
      <c r="D1296" s="335" t="s">
        <v>1446</v>
      </c>
      <c r="E1296" s="340">
        <v>5170</v>
      </c>
      <c r="F1296" s="340">
        <v>-130</v>
      </c>
      <c r="G1296" s="341">
        <v>-2.4500000000000002</v>
      </c>
      <c r="H1296" s="340">
        <v>82450415520</v>
      </c>
    </row>
    <row r="1297" spans="1:8">
      <c r="A1297" s="335" t="s">
        <v>3644</v>
      </c>
      <c r="B1297" s="335" t="s">
        <v>3645</v>
      </c>
      <c r="C1297" s="335" t="s">
        <v>514</v>
      </c>
      <c r="D1297" s="335" t="s">
        <v>1476</v>
      </c>
      <c r="E1297" s="340">
        <v>9160</v>
      </c>
      <c r="F1297" s="340">
        <v>-90</v>
      </c>
      <c r="G1297" s="341">
        <v>-0.97</v>
      </c>
      <c r="H1297" s="340">
        <v>143131650160</v>
      </c>
    </row>
    <row r="1298" spans="1:8">
      <c r="A1298" s="335" t="s">
        <v>3646</v>
      </c>
      <c r="B1298" s="335" t="s">
        <v>3647</v>
      </c>
      <c r="C1298" s="335" t="s">
        <v>514</v>
      </c>
      <c r="D1298" s="335" t="s">
        <v>228</v>
      </c>
      <c r="E1298" s="340">
        <v>16500</v>
      </c>
      <c r="F1298" s="340">
        <v>-350</v>
      </c>
      <c r="G1298" s="341">
        <v>-2.08</v>
      </c>
      <c r="H1298" s="340">
        <v>89656875000</v>
      </c>
    </row>
    <row r="1299" spans="1:8">
      <c r="A1299" s="335" t="s">
        <v>1193</v>
      </c>
      <c r="B1299" s="335" t="s">
        <v>1194</v>
      </c>
      <c r="C1299" s="335" t="s">
        <v>514</v>
      </c>
      <c r="D1299" s="335" t="s">
        <v>1397</v>
      </c>
      <c r="E1299" s="340">
        <v>9920</v>
      </c>
      <c r="F1299" s="340">
        <v>30</v>
      </c>
      <c r="G1299" s="341">
        <v>0.3</v>
      </c>
      <c r="H1299" s="340">
        <v>134825457920</v>
      </c>
    </row>
    <row r="1300" spans="1:8">
      <c r="A1300" s="335" t="s">
        <v>3648</v>
      </c>
      <c r="B1300" s="335" t="s">
        <v>3649</v>
      </c>
      <c r="C1300" s="335" t="s">
        <v>514</v>
      </c>
      <c r="D1300" s="335" t="s">
        <v>1407</v>
      </c>
      <c r="E1300" s="340">
        <v>1410</v>
      </c>
      <c r="F1300" s="340">
        <v>-35</v>
      </c>
      <c r="G1300" s="341">
        <v>-2.42</v>
      </c>
      <c r="H1300" s="340">
        <v>141000000000</v>
      </c>
    </row>
    <row r="1301" spans="1:8">
      <c r="A1301" s="335" t="s">
        <v>3650</v>
      </c>
      <c r="B1301" s="335" t="s">
        <v>3651</v>
      </c>
      <c r="C1301" s="335" t="s">
        <v>514</v>
      </c>
      <c r="D1301" s="335" t="s">
        <v>1418</v>
      </c>
      <c r="E1301" s="340">
        <v>3575</v>
      </c>
      <c r="F1301" s="340">
        <v>20</v>
      </c>
      <c r="G1301" s="341">
        <v>0.56000000000000005</v>
      </c>
      <c r="H1301" s="340">
        <v>167868475775</v>
      </c>
    </row>
    <row r="1302" spans="1:8">
      <c r="A1302" s="335" t="s">
        <v>3652</v>
      </c>
      <c r="B1302" s="335" t="s">
        <v>3653</v>
      </c>
      <c r="C1302" s="335" t="s">
        <v>514</v>
      </c>
      <c r="D1302" s="335" t="s">
        <v>1401</v>
      </c>
      <c r="E1302" s="340">
        <v>197400</v>
      </c>
      <c r="F1302" s="340">
        <v>9900</v>
      </c>
      <c r="G1302" s="341">
        <v>5.28</v>
      </c>
      <c r="H1302" s="340">
        <v>2304645000000</v>
      </c>
    </row>
    <row r="1303" spans="1:8">
      <c r="A1303" s="335" t="s">
        <v>3654</v>
      </c>
      <c r="B1303" s="335" t="s">
        <v>3655</v>
      </c>
      <c r="C1303" s="335" t="s">
        <v>514</v>
      </c>
      <c r="D1303" s="335" t="s">
        <v>1413</v>
      </c>
      <c r="E1303" s="340">
        <v>48500</v>
      </c>
      <c r="F1303" s="340">
        <v>10850</v>
      </c>
      <c r="G1303" s="341">
        <v>28.82</v>
      </c>
      <c r="H1303" s="340">
        <v>409578377500</v>
      </c>
    </row>
    <row r="1304" spans="1:8">
      <c r="A1304" s="335" t="s">
        <v>3656</v>
      </c>
      <c r="B1304" s="335" t="s">
        <v>3657</v>
      </c>
      <c r="C1304" s="335" t="s">
        <v>514</v>
      </c>
      <c r="D1304" s="335" t="s">
        <v>1413</v>
      </c>
      <c r="E1304" s="340">
        <v>56100</v>
      </c>
      <c r="F1304" s="340">
        <v>8900</v>
      </c>
      <c r="G1304" s="341">
        <v>18.86</v>
      </c>
      <c r="H1304" s="340">
        <v>227990400000</v>
      </c>
    </row>
    <row r="1305" spans="1:8">
      <c r="A1305" s="335" t="s">
        <v>1111</v>
      </c>
      <c r="B1305" s="335" t="s">
        <v>1112</v>
      </c>
      <c r="C1305" s="335" t="s">
        <v>514</v>
      </c>
      <c r="D1305" s="335" t="s">
        <v>1397</v>
      </c>
      <c r="E1305" s="340">
        <v>10200</v>
      </c>
      <c r="F1305" s="340">
        <v>440</v>
      </c>
      <c r="G1305" s="341">
        <v>4.51</v>
      </c>
      <c r="H1305" s="340">
        <v>189049146000</v>
      </c>
    </row>
    <row r="1306" spans="1:8">
      <c r="A1306" s="335" t="s">
        <v>3658</v>
      </c>
      <c r="B1306" s="335" t="s">
        <v>3659</v>
      </c>
      <c r="C1306" s="335" t="s">
        <v>514</v>
      </c>
      <c r="D1306" s="335" t="s">
        <v>1401</v>
      </c>
      <c r="E1306" s="340">
        <v>57600</v>
      </c>
      <c r="F1306" s="340">
        <v>3100</v>
      </c>
      <c r="G1306" s="341">
        <v>5.69</v>
      </c>
      <c r="H1306" s="340">
        <v>637138310400</v>
      </c>
    </row>
    <row r="1307" spans="1:8">
      <c r="A1307" s="335" t="s">
        <v>1089</v>
      </c>
      <c r="B1307" s="335" t="s">
        <v>1090</v>
      </c>
      <c r="C1307" s="335" t="s">
        <v>514</v>
      </c>
      <c r="D1307" s="335" t="s">
        <v>1446</v>
      </c>
      <c r="E1307" s="340">
        <v>43700</v>
      </c>
      <c r="F1307" s="340">
        <v>1700</v>
      </c>
      <c r="G1307" s="341">
        <v>4.05</v>
      </c>
      <c r="H1307" s="340">
        <v>214842965500</v>
      </c>
    </row>
    <row r="1308" spans="1:8">
      <c r="A1308" s="335" t="s">
        <v>1231</v>
      </c>
      <c r="B1308" s="335" t="s">
        <v>1232</v>
      </c>
      <c r="C1308" s="335" t="s">
        <v>514</v>
      </c>
      <c r="D1308" s="335" t="s">
        <v>1401</v>
      </c>
      <c r="E1308" s="340">
        <v>10950</v>
      </c>
      <c r="F1308" s="340">
        <v>-350</v>
      </c>
      <c r="G1308" s="341">
        <v>-3.1</v>
      </c>
      <c r="H1308" s="340">
        <v>108106284000</v>
      </c>
    </row>
    <row r="1309" spans="1:8">
      <c r="A1309" s="335" t="s">
        <v>3660</v>
      </c>
      <c r="B1309" s="335" t="s">
        <v>3661</v>
      </c>
      <c r="C1309" s="335" t="s">
        <v>514</v>
      </c>
      <c r="D1309" s="335" t="s">
        <v>1432</v>
      </c>
      <c r="E1309" s="340">
        <v>18200</v>
      </c>
      <c r="F1309" s="340">
        <v>1350</v>
      </c>
      <c r="G1309" s="341">
        <v>8.01</v>
      </c>
      <c r="H1309" s="340">
        <v>432867453200</v>
      </c>
    </row>
    <row r="1310" spans="1:8">
      <c r="A1310" s="335" t="s">
        <v>3662</v>
      </c>
      <c r="B1310" s="335" t="s">
        <v>3663</v>
      </c>
      <c r="C1310" s="335" t="s">
        <v>514</v>
      </c>
      <c r="D1310" s="335" t="s">
        <v>1423</v>
      </c>
      <c r="E1310" s="340">
        <v>3775</v>
      </c>
      <c r="F1310" s="340">
        <v>-40</v>
      </c>
      <c r="G1310" s="341">
        <v>-1.05</v>
      </c>
      <c r="H1310" s="340">
        <v>343130263350</v>
      </c>
    </row>
    <row r="1311" spans="1:8">
      <c r="A1311" s="335" t="s">
        <v>3664</v>
      </c>
      <c r="B1311" s="335" t="s">
        <v>3665</v>
      </c>
      <c r="C1311" s="335" t="s">
        <v>514</v>
      </c>
      <c r="D1311" s="335" t="s">
        <v>1470</v>
      </c>
      <c r="E1311" s="340">
        <v>3700</v>
      </c>
      <c r="F1311" s="340">
        <v>0</v>
      </c>
      <c r="G1311" s="341">
        <v>0</v>
      </c>
      <c r="H1311" s="340">
        <v>89793087400</v>
      </c>
    </row>
    <row r="1312" spans="1:8">
      <c r="A1312" s="335" t="s">
        <v>3666</v>
      </c>
      <c r="B1312" s="335" t="s">
        <v>3667</v>
      </c>
      <c r="C1312" s="335" t="s">
        <v>514</v>
      </c>
      <c r="D1312" s="335" t="s">
        <v>1473</v>
      </c>
      <c r="E1312" s="340">
        <v>4955</v>
      </c>
      <c r="F1312" s="340">
        <v>-85</v>
      </c>
      <c r="G1312" s="341">
        <v>-1.69</v>
      </c>
      <c r="H1312" s="340">
        <v>55875944445</v>
      </c>
    </row>
    <row r="1313" spans="1:8">
      <c r="A1313" s="335" t="s">
        <v>3668</v>
      </c>
      <c r="B1313" s="335" t="s">
        <v>3669</v>
      </c>
      <c r="C1313" s="335" t="s">
        <v>514</v>
      </c>
      <c r="D1313" s="335" t="s">
        <v>1404</v>
      </c>
      <c r="E1313" s="340">
        <v>16350</v>
      </c>
      <c r="F1313" s="340">
        <v>450</v>
      </c>
      <c r="G1313" s="341">
        <v>2.83</v>
      </c>
      <c r="H1313" s="340">
        <v>170459900700</v>
      </c>
    </row>
    <row r="1314" spans="1:8">
      <c r="A1314" s="335" t="s">
        <v>3670</v>
      </c>
      <c r="B1314" s="335" t="s">
        <v>3671</v>
      </c>
      <c r="C1314" s="335" t="s">
        <v>514</v>
      </c>
      <c r="D1314" s="335" t="s">
        <v>1685</v>
      </c>
      <c r="E1314" s="340">
        <v>4705</v>
      </c>
      <c r="F1314" s="340">
        <v>-5</v>
      </c>
      <c r="G1314" s="341">
        <v>-0.11</v>
      </c>
      <c r="H1314" s="340">
        <v>151202985300</v>
      </c>
    </row>
    <row r="1315" spans="1:8">
      <c r="A1315" s="335" t="s">
        <v>3672</v>
      </c>
      <c r="B1315" s="335" t="s">
        <v>3673</v>
      </c>
      <c r="C1315" s="335" t="s">
        <v>514</v>
      </c>
      <c r="D1315" s="335" t="s">
        <v>1467</v>
      </c>
      <c r="E1315" s="340">
        <v>17000</v>
      </c>
      <c r="F1315" s="340">
        <v>350</v>
      </c>
      <c r="G1315" s="341">
        <v>2.1</v>
      </c>
      <c r="H1315" s="340">
        <v>1546025424000</v>
      </c>
    </row>
    <row r="1316" spans="1:8">
      <c r="A1316" s="335" t="s">
        <v>1152</v>
      </c>
      <c r="B1316" s="335" t="s">
        <v>1153</v>
      </c>
      <c r="C1316" s="335" t="s">
        <v>514</v>
      </c>
      <c r="D1316" s="335" t="s">
        <v>1397</v>
      </c>
      <c r="E1316" s="340">
        <v>9050</v>
      </c>
      <c r="F1316" s="340">
        <v>-100</v>
      </c>
      <c r="G1316" s="341">
        <v>-1.0900000000000001</v>
      </c>
      <c r="H1316" s="340">
        <v>153702394500</v>
      </c>
    </row>
    <row r="1317" spans="1:8">
      <c r="A1317" s="335" t="s">
        <v>3674</v>
      </c>
      <c r="B1317" s="335" t="s">
        <v>3675</v>
      </c>
      <c r="C1317" s="335" t="s">
        <v>514</v>
      </c>
      <c r="D1317" s="335" t="s">
        <v>1487</v>
      </c>
      <c r="E1317" s="340">
        <v>1320</v>
      </c>
      <c r="F1317" s="340">
        <v>-10</v>
      </c>
      <c r="G1317" s="341">
        <v>-0.75</v>
      </c>
      <c r="H1317" s="340">
        <v>51196790040</v>
      </c>
    </row>
    <row r="1318" spans="1:8">
      <c r="A1318" s="335" t="s">
        <v>3676</v>
      </c>
      <c r="B1318" s="335" t="s">
        <v>3677</v>
      </c>
      <c r="C1318" s="335" t="s">
        <v>514</v>
      </c>
      <c r="D1318" s="335" t="s">
        <v>1410</v>
      </c>
      <c r="E1318" s="340">
        <v>70000</v>
      </c>
      <c r="F1318" s="340">
        <v>3700</v>
      </c>
      <c r="G1318" s="341">
        <v>5.58</v>
      </c>
      <c r="H1318" s="340">
        <v>685235040000</v>
      </c>
    </row>
    <row r="1319" spans="1:8">
      <c r="A1319" s="335" t="s">
        <v>3678</v>
      </c>
      <c r="B1319" s="335" t="s">
        <v>3679</v>
      </c>
      <c r="C1319" s="335" t="s">
        <v>514</v>
      </c>
      <c r="D1319" s="335" t="s">
        <v>1413</v>
      </c>
      <c r="E1319" s="340">
        <v>19400</v>
      </c>
      <c r="F1319" s="340">
        <v>-200</v>
      </c>
      <c r="G1319" s="341">
        <v>-1.02</v>
      </c>
      <c r="H1319" s="340">
        <v>276314762600</v>
      </c>
    </row>
    <row r="1320" spans="1:8">
      <c r="A1320" s="335" t="s">
        <v>1276</v>
      </c>
      <c r="B1320" s="335" t="s">
        <v>1277</v>
      </c>
      <c r="C1320" s="335" t="s">
        <v>514</v>
      </c>
      <c r="D1320" s="335" t="s">
        <v>1446</v>
      </c>
      <c r="E1320" s="340">
        <v>5820</v>
      </c>
      <c r="F1320" s="340">
        <v>80</v>
      </c>
      <c r="G1320" s="341">
        <v>1.39</v>
      </c>
      <c r="H1320" s="340">
        <v>80671142220</v>
      </c>
    </row>
    <row r="1321" spans="1:8">
      <c r="A1321" s="335" t="s">
        <v>3680</v>
      </c>
      <c r="B1321" s="335" t="s">
        <v>3681</v>
      </c>
      <c r="C1321" s="335" t="s">
        <v>514</v>
      </c>
      <c r="D1321" s="335" t="s">
        <v>1446</v>
      </c>
      <c r="E1321" s="340">
        <v>22550</v>
      </c>
      <c r="F1321" s="340">
        <v>-1200</v>
      </c>
      <c r="G1321" s="341">
        <v>-5.05</v>
      </c>
      <c r="H1321" s="340">
        <v>315700000000</v>
      </c>
    </row>
    <row r="1322" spans="1:8">
      <c r="A1322" s="335" t="s">
        <v>3682</v>
      </c>
      <c r="B1322" s="335" t="s">
        <v>3683</v>
      </c>
      <c r="C1322" s="335" t="s">
        <v>514</v>
      </c>
      <c r="D1322" s="335" t="s">
        <v>228</v>
      </c>
      <c r="E1322" s="340">
        <v>7930</v>
      </c>
      <c r="F1322" s="340">
        <v>230</v>
      </c>
      <c r="G1322" s="341">
        <v>2.99</v>
      </c>
      <c r="H1322" s="340">
        <v>88444027490</v>
      </c>
    </row>
    <row r="1323" spans="1:8">
      <c r="A1323" s="335" t="s">
        <v>3684</v>
      </c>
      <c r="B1323" s="335" t="s">
        <v>3685</v>
      </c>
      <c r="C1323" s="335" t="s">
        <v>514</v>
      </c>
      <c r="D1323" s="335" t="s">
        <v>1446</v>
      </c>
      <c r="E1323" s="340">
        <v>6260</v>
      </c>
      <c r="F1323" s="340">
        <v>80</v>
      </c>
      <c r="G1323" s="341">
        <v>1.29</v>
      </c>
      <c r="H1323" s="340">
        <v>103294344440</v>
      </c>
    </row>
    <row r="1324" spans="1:8">
      <c r="A1324" s="335" t="s">
        <v>3686</v>
      </c>
      <c r="B1324" s="335" t="s">
        <v>3687</v>
      </c>
      <c r="C1324" s="335" t="s">
        <v>514</v>
      </c>
      <c r="D1324" s="335" t="s">
        <v>1487</v>
      </c>
      <c r="E1324" s="340">
        <v>8910</v>
      </c>
      <c r="F1324" s="340">
        <v>-60</v>
      </c>
      <c r="G1324" s="341">
        <v>-0.67</v>
      </c>
      <c r="H1324" s="340">
        <v>306690949620</v>
      </c>
    </row>
    <row r="1325" spans="1:8">
      <c r="A1325" s="335" t="s">
        <v>3688</v>
      </c>
      <c r="B1325" s="335" t="s">
        <v>3689</v>
      </c>
      <c r="C1325" s="335" t="s">
        <v>514</v>
      </c>
      <c r="D1325" s="335" t="s">
        <v>1404</v>
      </c>
      <c r="E1325" s="340">
        <v>13000</v>
      </c>
      <c r="F1325" s="340">
        <v>350</v>
      </c>
      <c r="G1325" s="341">
        <v>2.77</v>
      </c>
      <c r="H1325" s="340">
        <v>89132290000</v>
      </c>
    </row>
    <row r="1326" spans="1:8">
      <c r="A1326" s="335" t="s">
        <v>1346</v>
      </c>
      <c r="B1326" s="335" t="s">
        <v>1347</v>
      </c>
      <c r="C1326" s="335" t="s">
        <v>514</v>
      </c>
      <c r="D1326" s="335" t="s">
        <v>1487</v>
      </c>
      <c r="E1326" s="340">
        <v>1810</v>
      </c>
      <c r="F1326" s="340">
        <v>20</v>
      </c>
      <c r="G1326" s="341">
        <v>1.1200000000000001</v>
      </c>
      <c r="H1326" s="340">
        <v>47711498640</v>
      </c>
    </row>
    <row r="1327" spans="1:8">
      <c r="A1327" s="335" t="s">
        <v>3690</v>
      </c>
      <c r="B1327" s="335" t="s">
        <v>3691</v>
      </c>
      <c r="C1327" s="335" t="s">
        <v>514</v>
      </c>
      <c r="D1327" s="335" t="s">
        <v>1404</v>
      </c>
      <c r="E1327" s="340">
        <v>6260</v>
      </c>
      <c r="F1327" s="340">
        <v>0</v>
      </c>
      <c r="G1327" s="341">
        <v>0</v>
      </c>
      <c r="H1327" s="340">
        <v>63919388900</v>
      </c>
    </row>
    <row r="1328" spans="1:8">
      <c r="A1328" s="335" t="s">
        <v>3692</v>
      </c>
      <c r="B1328" s="335" t="s">
        <v>3693</v>
      </c>
      <c r="C1328" s="335" t="s">
        <v>514</v>
      </c>
      <c r="D1328" s="335" t="s">
        <v>1487</v>
      </c>
      <c r="E1328" s="340">
        <v>6800</v>
      </c>
      <c r="F1328" s="340">
        <v>400</v>
      </c>
      <c r="G1328" s="341">
        <v>6.25</v>
      </c>
      <c r="H1328" s="340">
        <v>303565838000</v>
      </c>
    </row>
    <row r="1329" spans="1:8">
      <c r="A1329" s="335" t="s">
        <v>1318</v>
      </c>
      <c r="B1329" s="335" t="s">
        <v>1319</v>
      </c>
      <c r="C1329" s="335" t="s">
        <v>514</v>
      </c>
      <c r="D1329" s="335" t="s">
        <v>1487</v>
      </c>
      <c r="E1329" s="340">
        <v>1410</v>
      </c>
      <c r="F1329" s="340">
        <v>45</v>
      </c>
      <c r="G1329" s="341">
        <v>3.3</v>
      </c>
      <c r="H1329" s="340">
        <v>60524362800</v>
      </c>
    </row>
    <row r="1330" spans="1:8">
      <c r="A1330" s="335" t="s">
        <v>3694</v>
      </c>
      <c r="B1330" s="335" t="s">
        <v>3695</v>
      </c>
      <c r="C1330" s="335" t="s">
        <v>514</v>
      </c>
      <c r="D1330" s="335" t="s">
        <v>1487</v>
      </c>
      <c r="E1330" s="340">
        <v>3080</v>
      </c>
      <c r="F1330" s="340">
        <v>30</v>
      </c>
      <c r="G1330" s="341">
        <v>0.98</v>
      </c>
      <c r="H1330" s="340">
        <v>43007607720</v>
      </c>
    </row>
    <row r="1331" spans="1:8">
      <c r="A1331" s="335" t="s">
        <v>3696</v>
      </c>
      <c r="B1331" s="335" t="s">
        <v>3697</v>
      </c>
      <c r="C1331" s="335" t="s">
        <v>514</v>
      </c>
      <c r="D1331" s="335" t="s">
        <v>1685</v>
      </c>
      <c r="E1331" s="340">
        <v>138600</v>
      </c>
      <c r="F1331" s="340">
        <v>4600</v>
      </c>
      <c r="G1331" s="341">
        <v>3.43</v>
      </c>
      <c r="H1331" s="340">
        <v>925190343000</v>
      </c>
    </row>
    <row r="1332" spans="1:8">
      <c r="A1332" s="335" t="s">
        <v>963</v>
      </c>
      <c r="B1332" s="335" t="s">
        <v>964</v>
      </c>
      <c r="C1332" s="335" t="s">
        <v>514</v>
      </c>
      <c r="D1332" s="335" t="s">
        <v>1487</v>
      </c>
      <c r="E1332" s="340">
        <v>10700</v>
      </c>
      <c r="F1332" s="340">
        <v>0</v>
      </c>
      <c r="G1332" s="341">
        <v>0</v>
      </c>
      <c r="H1332" s="340">
        <v>579473587000</v>
      </c>
    </row>
    <row r="1333" spans="1:8">
      <c r="A1333" s="335" t="s">
        <v>3698</v>
      </c>
      <c r="B1333" s="335" t="s">
        <v>3699</v>
      </c>
      <c r="C1333" s="335" t="s">
        <v>514</v>
      </c>
      <c r="D1333" s="335" t="s">
        <v>1400</v>
      </c>
      <c r="E1333" s="340">
        <v>862</v>
      </c>
      <c r="F1333" s="340">
        <v>0</v>
      </c>
      <c r="G1333" s="341">
        <v>0</v>
      </c>
      <c r="H1333" s="340">
        <v>10551204112</v>
      </c>
    </row>
    <row r="1334" spans="1:8">
      <c r="A1334" s="335" t="s">
        <v>3700</v>
      </c>
      <c r="B1334" s="335" t="s">
        <v>3701</v>
      </c>
      <c r="C1334" s="335" t="s">
        <v>514</v>
      </c>
      <c r="D1334" s="335" t="s">
        <v>1467</v>
      </c>
      <c r="E1334" s="340">
        <v>609</v>
      </c>
      <c r="F1334" s="340">
        <v>-6</v>
      </c>
      <c r="G1334" s="341">
        <v>-0.98</v>
      </c>
      <c r="H1334" s="340">
        <v>48331294788</v>
      </c>
    </row>
    <row r="1335" spans="1:8">
      <c r="A1335" s="335" t="s">
        <v>3702</v>
      </c>
      <c r="B1335" s="335" t="s">
        <v>3703</v>
      </c>
      <c r="C1335" s="335" t="s">
        <v>514</v>
      </c>
      <c r="D1335" s="335" t="s">
        <v>1647</v>
      </c>
      <c r="E1335" s="340">
        <v>10100</v>
      </c>
      <c r="F1335" s="340">
        <v>0</v>
      </c>
      <c r="G1335" s="341">
        <v>0</v>
      </c>
      <c r="H1335" s="340">
        <v>80086313800</v>
      </c>
    </row>
    <row r="1336" spans="1:8">
      <c r="A1336" s="335" t="s">
        <v>3704</v>
      </c>
      <c r="B1336" s="335" t="s">
        <v>3705</v>
      </c>
      <c r="C1336" s="335" t="s">
        <v>514</v>
      </c>
      <c r="D1336" s="335" t="s">
        <v>1647</v>
      </c>
      <c r="E1336" s="340">
        <v>2065</v>
      </c>
      <c r="F1336" s="340">
        <v>5</v>
      </c>
      <c r="G1336" s="341">
        <v>0.24</v>
      </c>
      <c r="H1336" s="340">
        <v>230075279000</v>
      </c>
    </row>
    <row r="1337" spans="1:8">
      <c r="A1337" s="335" t="s">
        <v>3706</v>
      </c>
      <c r="B1337" s="335" t="s">
        <v>3707</v>
      </c>
      <c r="C1337" s="335" t="s">
        <v>514</v>
      </c>
      <c r="D1337" s="335" t="s">
        <v>1439</v>
      </c>
      <c r="E1337" s="340">
        <v>1565</v>
      </c>
      <c r="F1337" s="340">
        <v>-35</v>
      </c>
      <c r="G1337" s="341">
        <v>-2.19</v>
      </c>
      <c r="H1337" s="340">
        <v>41686455845</v>
      </c>
    </row>
    <row r="1338" spans="1:8">
      <c r="A1338" s="335" t="s">
        <v>3708</v>
      </c>
      <c r="B1338" s="335" t="s">
        <v>3709</v>
      </c>
      <c r="C1338" s="335" t="s">
        <v>514</v>
      </c>
      <c r="D1338" s="335" t="s">
        <v>1397</v>
      </c>
      <c r="E1338" s="340">
        <v>945</v>
      </c>
      <c r="F1338" s="340">
        <v>10</v>
      </c>
      <c r="G1338" s="341">
        <v>1.07</v>
      </c>
      <c r="H1338" s="340">
        <v>49821452730</v>
      </c>
    </row>
    <row r="1339" spans="1:8">
      <c r="A1339" s="335" t="s">
        <v>3710</v>
      </c>
      <c r="B1339" s="335" t="s">
        <v>3711</v>
      </c>
      <c r="C1339" s="335" t="s">
        <v>514</v>
      </c>
      <c r="D1339" s="335" t="s">
        <v>1467</v>
      </c>
      <c r="E1339" s="340">
        <v>8340</v>
      </c>
      <c r="F1339" s="340">
        <v>10</v>
      </c>
      <c r="G1339" s="341">
        <v>0.12</v>
      </c>
      <c r="H1339" s="340">
        <v>227248169880</v>
      </c>
    </row>
    <row r="1340" spans="1:8">
      <c r="A1340" s="335" t="s">
        <v>3712</v>
      </c>
      <c r="B1340" s="335" t="s">
        <v>3713</v>
      </c>
      <c r="C1340" s="335" t="s">
        <v>514</v>
      </c>
      <c r="D1340" s="335" t="s">
        <v>1413</v>
      </c>
      <c r="E1340" s="340">
        <v>9350</v>
      </c>
      <c r="F1340" s="340">
        <v>-120</v>
      </c>
      <c r="G1340" s="341">
        <v>-1.27</v>
      </c>
      <c r="H1340" s="340">
        <v>90192727350</v>
      </c>
    </row>
    <row r="1341" spans="1:8">
      <c r="A1341" s="335" t="s">
        <v>3714</v>
      </c>
      <c r="B1341" s="335" t="s">
        <v>3715</v>
      </c>
      <c r="C1341" s="335" t="s">
        <v>514</v>
      </c>
      <c r="D1341" s="335" t="s">
        <v>1418</v>
      </c>
      <c r="E1341" s="340">
        <v>323400</v>
      </c>
      <c r="F1341" s="340">
        <v>15300</v>
      </c>
      <c r="G1341" s="341">
        <v>4.97</v>
      </c>
      <c r="H1341" s="340">
        <v>4280393040000</v>
      </c>
    </row>
    <row r="1342" spans="1:8">
      <c r="A1342" s="335" t="s">
        <v>3716</v>
      </c>
      <c r="B1342" s="335" t="s">
        <v>3717</v>
      </c>
      <c r="C1342" s="335" t="s">
        <v>514</v>
      </c>
      <c r="D1342" s="335" t="s">
        <v>1423</v>
      </c>
      <c r="E1342" s="340">
        <v>19000</v>
      </c>
      <c r="F1342" s="340">
        <v>250</v>
      </c>
      <c r="G1342" s="341">
        <v>1.33</v>
      </c>
      <c r="H1342" s="340">
        <v>235600000000</v>
      </c>
    </row>
    <row r="1343" spans="1:8">
      <c r="A1343" s="335" t="s">
        <v>3718</v>
      </c>
      <c r="B1343" s="335" t="s">
        <v>3719</v>
      </c>
      <c r="C1343" s="335" t="s">
        <v>514</v>
      </c>
      <c r="D1343" s="335" t="s">
        <v>1413</v>
      </c>
      <c r="E1343" s="340">
        <v>15250</v>
      </c>
      <c r="F1343" s="340">
        <v>-2500</v>
      </c>
      <c r="G1343" s="341">
        <v>-14.08</v>
      </c>
      <c r="H1343" s="340">
        <v>314559508250</v>
      </c>
    </row>
    <row r="1344" spans="1:8">
      <c r="A1344" s="335" t="s">
        <v>3720</v>
      </c>
      <c r="B1344" s="335" t="s">
        <v>3721</v>
      </c>
      <c r="C1344" s="335" t="s">
        <v>514</v>
      </c>
      <c r="D1344" s="335" t="s">
        <v>1473</v>
      </c>
      <c r="E1344" s="340">
        <v>10400</v>
      </c>
      <c r="F1344" s="340">
        <v>0</v>
      </c>
      <c r="G1344" s="341">
        <v>0</v>
      </c>
      <c r="H1344" s="340">
        <v>218400000000</v>
      </c>
    </row>
    <row r="1345" spans="1:8">
      <c r="A1345" s="335" t="s">
        <v>3722</v>
      </c>
      <c r="B1345" s="335" t="s">
        <v>3723</v>
      </c>
      <c r="C1345" s="335" t="s">
        <v>514</v>
      </c>
      <c r="D1345" s="335" t="s">
        <v>1470</v>
      </c>
      <c r="E1345" s="340">
        <v>4570</v>
      </c>
      <c r="F1345" s="340">
        <v>120</v>
      </c>
      <c r="G1345" s="341">
        <v>2.7</v>
      </c>
      <c r="H1345" s="340">
        <v>54141850240</v>
      </c>
    </row>
    <row r="1346" spans="1:8">
      <c r="A1346" s="335" t="s">
        <v>3724</v>
      </c>
      <c r="B1346" s="335" t="s">
        <v>3725</v>
      </c>
      <c r="C1346" s="335" t="s">
        <v>514</v>
      </c>
      <c r="D1346" s="335" t="s">
        <v>1410</v>
      </c>
      <c r="E1346" s="340">
        <v>973</v>
      </c>
      <c r="F1346" s="340">
        <v>0</v>
      </c>
      <c r="G1346" s="341">
        <v>0</v>
      </c>
      <c r="H1346" s="340">
        <v>84222290362</v>
      </c>
    </row>
    <row r="1347" spans="1:8">
      <c r="A1347" s="335" t="s">
        <v>3726</v>
      </c>
      <c r="B1347" s="335" t="s">
        <v>3727</v>
      </c>
      <c r="C1347" s="335" t="s">
        <v>514</v>
      </c>
      <c r="D1347" s="335" t="s">
        <v>1410</v>
      </c>
      <c r="E1347" s="340">
        <v>1550</v>
      </c>
      <c r="F1347" s="340">
        <v>0</v>
      </c>
      <c r="G1347" s="341">
        <v>0</v>
      </c>
      <c r="H1347" s="340">
        <v>109591063600</v>
      </c>
    </row>
    <row r="1348" spans="1:8">
      <c r="A1348" s="335" t="s">
        <v>3728</v>
      </c>
      <c r="B1348" s="335" t="s">
        <v>3729</v>
      </c>
      <c r="C1348" s="335" t="s">
        <v>514</v>
      </c>
      <c r="D1348" s="335" t="s">
        <v>1432</v>
      </c>
      <c r="E1348" s="340">
        <v>7400</v>
      </c>
      <c r="F1348" s="340">
        <v>50</v>
      </c>
      <c r="G1348" s="341">
        <v>0.68</v>
      </c>
      <c r="H1348" s="340">
        <v>1125056994600</v>
      </c>
    </row>
    <row r="1349" spans="1:8">
      <c r="A1349" s="335" t="s">
        <v>3730</v>
      </c>
      <c r="B1349" s="335" t="s">
        <v>3731</v>
      </c>
      <c r="C1349" s="335" t="s">
        <v>514</v>
      </c>
      <c r="D1349" s="335" t="s">
        <v>1470</v>
      </c>
      <c r="E1349" s="340">
        <v>8190</v>
      </c>
      <c r="F1349" s="340">
        <v>-230</v>
      </c>
      <c r="G1349" s="341">
        <v>-2.73</v>
      </c>
      <c r="H1349" s="340">
        <v>341053737570</v>
      </c>
    </row>
    <row r="1350" spans="1:8">
      <c r="A1350" s="335" t="s">
        <v>3732</v>
      </c>
      <c r="B1350" s="335" t="s">
        <v>3733</v>
      </c>
      <c r="C1350" s="335" t="s">
        <v>514</v>
      </c>
      <c r="D1350" s="335" t="s">
        <v>228</v>
      </c>
      <c r="E1350" s="340">
        <v>7480</v>
      </c>
      <c r="F1350" s="340">
        <v>10</v>
      </c>
      <c r="G1350" s="341">
        <v>0.13</v>
      </c>
      <c r="H1350" s="340">
        <v>61789370280</v>
      </c>
    </row>
    <row r="1351" spans="1:8">
      <c r="A1351" s="335" t="s">
        <v>3734</v>
      </c>
      <c r="B1351" s="335" t="s">
        <v>3735</v>
      </c>
      <c r="C1351" s="335" t="s">
        <v>514</v>
      </c>
      <c r="D1351" s="335" t="s">
        <v>1446</v>
      </c>
      <c r="E1351" s="340">
        <v>49350</v>
      </c>
      <c r="F1351" s="340">
        <v>-1550</v>
      </c>
      <c r="G1351" s="341">
        <v>-3.05</v>
      </c>
      <c r="H1351" s="340">
        <v>317349419100</v>
      </c>
    </row>
    <row r="1352" spans="1:8">
      <c r="A1352" s="335" t="s">
        <v>3736</v>
      </c>
      <c r="B1352" s="335" t="s">
        <v>3737</v>
      </c>
      <c r="C1352" s="335" t="s">
        <v>514</v>
      </c>
      <c r="D1352" s="335" t="s">
        <v>1470</v>
      </c>
      <c r="E1352" s="340">
        <v>3405</v>
      </c>
      <c r="F1352" s="340">
        <v>95</v>
      </c>
      <c r="G1352" s="341">
        <v>2.87</v>
      </c>
      <c r="H1352" s="340">
        <v>193764715485</v>
      </c>
    </row>
    <row r="1353" spans="1:8">
      <c r="A1353" s="335" t="s">
        <v>3738</v>
      </c>
      <c r="B1353" s="335" t="s">
        <v>3739</v>
      </c>
      <c r="C1353" s="335" t="s">
        <v>514</v>
      </c>
      <c r="D1353" s="335" t="s">
        <v>1410</v>
      </c>
      <c r="E1353" s="340">
        <v>108</v>
      </c>
      <c r="F1353" s="340">
        <v>0</v>
      </c>
      <c r="G1353" s="341">
        <v>0</v>
      </c>
      <c r="H1353" s="340">
        <v>18839533608</v>
      </c>
    </row>
    <row r="1354" spans="1:8">
      <c r="A1354" s="335" t="s">
        <v>3740</v>
      </c>
      <c r="B1354" s="335" t="s">
        <v>3741</v>
      </c>
      <c r="C1354" s="335" t="s">
        <v>514</v>
      </c>
      <c r="D1354" s="335" t="s">
        <v>1410</v>
      </c>
      <c r="E1354" s="340">
        <v>25950</v>
      </c>
      <c r="F1354" s="340">
        <v>50</v>
      </c>
      <c r="G1354" s="341">
        <v>0.19</v>
      </c>
      <c r="H1354" s="340">
        <v>176616582300</v>
      </c>
    </row>
    <row r="1355" spans="1:8">
      <c r="A1355" s="335" t="s">
        <v>3742</v>
      </c>
      <c r="B1355" s="335" t="s">
        <v>3743</v>
      </c>
      <c r="C1355" s="335" t="s">
        <v>514</v>
      </c>
      <c r="D1355" s="335" t="s">
        <v>1647</v>
      </c>
      <c r="E1355" s="340">
        <v>7550</v>
      </c>
      <c r="F1355" s="340">
        <v>-100</v>
      </c>
      <c r="G1355" s="341">
        <v>-1.31</v>
      </c>
      <c r="H1355" s="340">
        <v>75500000000</v>
      </c>
    </row>
    <row r="1356" spans="1:8">
      <c r="A1356" s="335" t="s">
        <v>3744</v>
      </c>
      <c r="B1356" s="335" t="s">
        <v>3745</v>
      </c>
      <c r="C1356" s="335" t="s">
        <v>514</v>
      </c>
      <c r="D1356" s="335" t="s">
        <v>1565</v>
      </c>
      <c r="E1356" s="340">
        <v>10150</v>
      </c>
      <c r="F1356" s="340">
        <v>-100</v>
      </c>
      <c r="G1356" s="341">
        <v>-0.98</v>
      </c>
      <c r="H1356" s="340">
        <v>84868067900</v>
      </c>
    </row>
    <row r="1357" spans="1:8">
      <c r="A1357" s="335" t="s">
        <v>3746</v>
      </c>
      <c r="B1357" s="335" t="s">
        <v>3747</v>
      </c>
      <c r="C1357" s="335" t="s">
        <v>514</v>
      </c>
      <c r="D1357" s="335" t="s">
        <v>1400</v>
      </c>
      <c r="E1357" s="340">
        <v>23500</v>
      </c>
      <c r="F1357" s="340">
        <v>250</v>
      </c>
      <c r="G1357" s="341">
        <v>1.08</v>
      </c>
      <c r="H1357" s="340">
        <v>354445800000</v>
      </c>
    </row>
    <row r="1358" spans="1:8">
      <c r="A1358" s="335" t="s">
        <v>3748</v>
      </c>
      <c r="B1358" s="335" t="s">
        <v>3749</v>
      </c>
      <c r="C1358" s="335" t="s">
        <v>514</v>
      </c>
      <c r="D1358" s="335" t="s">
        <v>1470</v>
      </c>
      <c r="E1358" s="340">
        <v>4125</v>
      </c>
      <c r="F1358" s="340">
        <v>70</v>
      </c>
      <c r="G1358" s="341">
        <v>1.73</v>
      </c>
      <c r="H1358" s="340">
        <v>40752166125</v>
      </c>
    </row>
    <row r="1359" spans="1:8">
      <c r="A1359" s="335" t="s">
        <v>3750</v>
      </c>
      <c r="B1359" s="335" t="s">
        <v>3751</v>
      </c>
      <c r="C1359" s="335" t="s">
        <v>514</v>
      </c>
      <c r="D1359" s="335" t="s">
        <v>1647</v>
      </c>
      <c r="E1359" s="340">
        <v>20150</v>
      </c>
      <c r="F1359" s="340">
        <v>200</v>
      </c>
      <c r="G1359" s="341">
        <v>1</v>
      </c>
      <c r="H1359" s="340">
        <v>253890000000</v>
      </c>
    </row>
    <row r="1360" spans="1:8">
      <c r="A1360" s="335" t="s">
        <v>3752</v>
      </c>
      <c r="B1360" s="335" t="s">
        <v>3753</v>
      </c>
      <c r="C1360" s="335" t="s">
        <v>514</v>
      </c>
      <c r="D1360" s="335" t="s">
        <v>228</v>
      </c>
      <c r="E1360" s="340">
        <v>2075</v>
      </c>
      <c r="F1360" s="340">
        <v>0</v>
      </c>
      <c r="G1360" s="341">
        <v>0</v>
      </c>
      <c r="H1360" s="340">
        <v>8582183400</v>
      </c>
    </row>
    <row r="1361" spans="1:8">
      <c r="A1361" s="335" t="s">
        <v>3754</v>
      </c>
      <c r="B1361" s="335" t="s">
        <v>3755</v>
      </c>
      <c r="C1361" s="335" t="s">
        <v>514</v>
      </c>
      <c r="D1361" s="335" t="s">
        <v>1508</v>
      </c>
      <c r="E1361" s="340">
        <v>1270</v>
      </c>
      <c r="F1361" s="340">
        <v>-30</v>
      </c>
      <c r="G1361" s="341">
        <v>-2.31</v>
      </c>
      <c r="H1361" s="340">
        <v>138631228960</v>
      </c>
    </row>
    <row r="1362" spans="1:8">
      <c r="A1362" s="335" t="s">
        <v>3756</v>
      </c>
      <c r="B1362" s="335" t="s">
        <v>3757</v>
      </c>
      <c r="C1362" s="335" t="s">
        <v>514</v>
      </c>
      <c r="D1362" s="335" t="s">
        <v>1413</v>
      </c>
      <c r="E1362" s="340">
        <v>17700</v>
      </c>
      <c r="F1362" s="340">
        <v>200</v>
      </c>
      <c r="G1362" s="341">
        <v>1.1399999999999999</v>
      </c>
      <c r="H1362" s="340">
        <v>241533686700</v>
      </c>
    </row>
    <row r="1363" spans="1:8">
      <c r="A1363" s="335" t="s">
        <v>3758</v>
      </c>
      <c r="B1363" s="335" t="s">
        <v>3759</v>
      </c>
      <c r="C1363" s="335" t="s">
        <v>514</v>
      </c>
      <c r="D1363" s="335" t="s">
        <v>1423</v>
      </c>
      <c r="E1363" s="340">
        <v>4920</v>
      </c>
      <c r="F1363" s="340">
        <v>110</v>
      </c>
      <c r="G1363" s="341">
        <v>2.29</v>
      </c>
      <c r="H1363" s="340">
        <v>47874502800</v>
      </c>
    </row>
    <row r="1364" spans="1:8">
      <c r="A1364" s="335" t="s">
        <v>3760</v>
      </c>
      <c r="B1364" s="335" t="s">
        <v>3761</v>
      </c>
      <c r="C1364" s="335" t="s">
        <v>514</v>
      </c>
      <c r="D1364" s="335" t="s">
        <v>1413</v>
      </c>
      <c r="E1364" s="340">
        <v>13900</v>
      </c>
      <c r="F1364" s="340">
        <v>50</v>
      </c>
      <c r="G1364" s="341">
        <v>0.36</v>
      </c>
      <c r="H1364" s="340">
        <v>622357432400</v>
      </c>
    </row>
    <row r="1365" spans="1:8">
      <c r="A1365" s="335" t="s">
        <v>3762</v>
      </c>
      <c r="B1365" s="335" t="s">
        <v>3763</v>
      </c>
      <c r="C1365" s="335" t="s">
        <v>514</v>
      </c>
      <c r="D1365" s="335" t="s">
        <v>1413</v>
      </c>
      <c r="E1365" s="340">
        <v>3255</v>
      </c>
      <c r="F1365" s="340">
        <v>-10</v>
      </c>
      <c r="G1365" s="341">
        <v>-0.31</v>
      </c>
      <c r="H1365" s="340">
        <v>148938865740</v>
      </c>
    </row>
    <row r="1366" spans="1:8">
      <c r="A1366" s="335" t="s">
        <v>1021</v>
      </c>
      <c r="B1366" s="335" t="s">
        <v>1022</v>
      </c>
      <c r="C1366" s="335" t="s">
        <v>514</v>
      </c>
      <c r="D1366" s="335" t="s">
        <v>1401</v>
      </c>
      <c r="E1366" s="340">
        <v>28900</v>
      </c>
      <c r="F1366" s="340">
        <v>1050</v>
      </c>
      <c r="G1366" s="341">
        <v>3.77</v>
      </c>
      <c r="H1366" s="340">
        <v>317900000000</v>
      </c>
    </row>
    <row r="1367" spans="1:8">
      <c r="A1367" s="335" t="s">
        <v>3764</v>
      </c>
      <c r="B1367" s="335" t="s">
        <v>3765</v>
      </c>
      <c r="C1367" s="335" t="s">
        <v>514</v>
      </c>
      <c r="D1367" s="335" t="s">
        <v>1685</v>
      </c>
      <c r="E1367" s="340">
        <v>15300</v>
      </c>
      <c r="F1367" s="340">
        <v>200</v>
      </c>
      <c r="G1367" s="341">
        <v>1.32</v>
      </c>
      <c r="H1367" s="340">
        <v>172030843800</v>
      </c>
    </row>
    <row r="1368" spans="1:8">
      <c r="A1368" s="335" t="s">
        <v>3766</v>
      </c>
      <c r="B1368" s="335" t="s">
        <v>3767</v>
      </c>
      <c r="C1368" s="335" t="s">
        <v>514</v>
      </c>
      <c r="D1368" s="335" t="s">
        <v>1446</v>
      </c>
      <c r="E1368" s="340">
        <v>17850</v>
      </c>
      <c r="F1368" s="340">
        <v>200</v>
      </c>
      <c r="G1368" s="341">
        <v>1.1299999999999999</v>
      </c>
      <c r="H1368" s="340">
        <v>107100000000</v>
      </c>
    </row>
    <row r="1369" spans="1:8">
      <c r="A1369" s="335" t="s">
        <v>3768</v>
      </c>
      <c r="B1369" s="335" t="s">
        <v>3769</v>
      </c>
      <c r="C1369" s="335" t="s">
        <v>514</v>
      </c>
      <c r="D1369" s="335" t="s">
        <v>1822</v>
      </c>
      <c r="E1369" s="340">
        <v>6760</v>
      </c>
      <c r="F1369" s="340">
        <v>280</v>
      </c>
      <c r="G1369" s="341">
        <v>4.32</v>
      </c>
      <c r="H1369" s="340">
        <v>60569600000</v>
      </c>
    </row>
    <row r="1370" spans="1:8">
      <c r="A1370" s="335" t="s">
        <v>3770</v>
      </c>
      <c r="B1370" s="335" t="s">
        <v>3771</v>
      </c>
      <c r="C1370" s="335" t="s">
        <v>514</v>
      </c>
      <c r="D1370" s="335" t="s">
        <v>1432</v>
      </c>
      <c r="E1370" s="340">
        <v>10850</v>
      </c>
      <c r="F1370" s="340">
        <v>50</v>
      </c>
      <c r="G1370" s="341">
        <v>0.46</v>
      </c>
      <c r="H1370" s="340">
        <v>139174469000</v>
      </c>
    </row>
    <row r="1371" spans="1:8">
      <c r="A1371" s="335" t="s">
        <v>3772</v>
      </c>
      <c r="B1371" s="335" t="s">
        <v>3773</v>
      </c>
      <c r="C1371" s="335" t="s">
        <v>514</v>
      </c>
      <c r="D1371" s="335" t="s">
        <v>1418</v>
      </c>
      <c r="E1371" s="340">
        <v>9950</v>
      </c>
      <c r="F1371" s="340">
        <v>370</v>
      </c>
      <c r="G1371" s="341">
        <v>3.86</v>
      </c>
      <c r="H1371" s="340">
        <v>86600113550</v>
      </c>
    </row>
    <row r="1372" spans="1:8">
      <c r="A1372" s="335" t="s">
        <v>3774</v>
      </c>
      <c r="B1372" s="335" t="s">
        <v>3775</v>
      </c>
      <c r="C1372" s="335" t="s">
        <v>514</v>
      </c>
      <c r="D1372" s="335" t="s">
        <v>1418</v>
      </c>
      <c r="E1372" s="340">
        <v>13250</v>
      </c>
      <c r="F1372" s="340">
        <v>-200</v>
      </c>
      <c r="G1372" s="341">
        <v>-1.49</v>
      </c>
      <c r="H1372" s="340">
        <v>69029995750</v>
      </c>
    </row>
    <row r="1373" spans="1:8">
      <c r="A1373" s="335" t="s">
        <v>1340</v>
      </c>
      <c r="B1373" s="335" t="s">
        <v>1341</v>
      </c>
      <c r="C1373" s="335" t="s">
        <v>514</v>
      </c>
      <c r="D1373" s="335" t="s">
        <v>1401</v>
      </c>
      <c r="E1373" s="340">
        <v>1570</v>
      </c>
      <c r="F1373" s="340">
        <v>60</v>
      </c>
      <c r="G1373" s="341">
        <v>3.97</v>
      </c>
      <c r="H1373" s="340">
        <v>51618188390</v>
      </c>
    </row>
    <row r="1374" spans="1:8">
      <c r="A1374" s="335" t="s">
        <v>3776</v>
      </c>
      <c r="B1374" s="335" t="s">
        <v>3777</v>
      </c>
      <c r="C1374" s="335" t="s">
        <v>514</v>
      </c>
      <c r="D1374" s="335" t="s">
        <v>1410</v>
      </c>
      <c r="E1374" s="340">
        <v>10600</v>
      </c>
      <c r="F1374" s="340">
        <v>100</v>
      </c>
      <c r="G1374" s="341">
        <v>0.95</v>
      </c>
      <c r="H1374" s="340">
        <v>81286481600</v>
      </c>
    </row>
    <row r="1375" spans="1:8">
      <c r="A1375" s="335" t="s">
        <v>3778</v>
      </c>
      <c r="B1375" s="335" t="s">
        <v>3779</v>
      </c>
      <c r="C1375" s="335" t="s">
        <v>514</v>
      </c>
      <c r="D1375" s="335" t="s">
        <v>1413</v>
      </c>
      <c r="E1375" s="340">
        <v>53400</v>
      </c>
      <c r="F1375" s="340">
        <v>5100</v>
      </c>
      <c r="G1375" s="341">
        <v>10.56</v>
      </c>
      <c r="H1375" s="340">
        <v>538213099800</v>
      </c>
    </row>
    <row r="1376" spans="1:8">
      <c r="A1376" s="335" t="s">
        <v>3780</v>
      </c>
      <c r="B1376" s="335" t="s">
        <v>3781</v>
      </c>
      <c r="C1376" s="335" t="s">
        <v>514</v>
      </c>
      <c r="D1376" s="335" t="s">
        <v>1446</v>
      </c>
      <c r="E1376" s="340">
        <v>7280</v>
      </c>
      <c r="F1376" s="340">
        <v>0</v>
      </c>
      <c r="G1376" s="341">
        <v>0</v>
      </c>
      <c r="H1376" s="340">
        <v>47295248000</v>
      </c>
    </row>
    <row r="1377" spans="1:8">
      <c r="A1377" s="335" t="s">
        <v>3782</v>
      </c>
      <c r="B1377" s="335" t="s">
        <v>3783</v>
      </c>
      <c r="C1377" s="335" t="s">
        <v>514</v>
      </c>
      <c r="D1377" s="335" t="s">
        <v>1446</v>
      </c>
      <c r="E1377" s="340">
        <v>21100</v>
      </c>
      <c r="F1377" s="340">
        <v>250</v>
      </c>
      <c r="G1377" s="341">
        <v>1.2</v>
      </c>
      <c r="H1377" s="340">
        <v>312679001000</v>
      </c>
    </row>
    <row r="1378" spans="1:8">
      <c r="A1378" s="335" t="s">
        <v>3784</v>
      </c>
      <c r="B1378" s="335" t="s">
        <v>3785</v>
      </c>
      <c r="C1378" s="335" t="s">
        <v>514</v>
      </c>
      <c r="D1378" s="335" t="s">
        <v>1401</v>
      </c>
      <c r="E1378" s="340">
        <v>1610</v>
      </c>
      <c r="F1378" s="340">
        <v>-5</v>
      </c>
      <c r="G1378" s="341">
        <v>-0.31</v>
      </c>
      <c r="H1378" s="340">
        <v>64426602030</v>
      </c>
    </row>
    <row r="1379" spans="1:8">
      <c r="A1379" s="335" t="s">
        <v>965</v>
      </c>
      <c r="B1379" s="335" t="s">
        <v>966</v>
      </c>
      <c r="C1379" s="335" t="s">
        <v>514</v>
      </c>
      <c r="D1379" s="335" t="s">
        <v>1401</v>
      </c>
      <c r="E1379" s="340">
        <v>38950</v>
      </c>
      <c r="F1379" s="340">
        <v>1350</v>
      </c>
      <c r="G1379" s="341">
        <v>3.59</v>
      </c>
      <c r="H1379" s="340">
        <v>575097529000</v>
      </c>
    </row>
    <row r="1380" spans="1:8">
      <c r="A1380" s="335" t="s">
        <v>1120</v>
      </c>
      <c r="B1380" s="335" t="s">
        <v>1121</v>
      </c>
      <c r="C1380" s="335" t="s">
        <v>514</v>
      </c>
      <c r="D1380" s="335" t="s">
        <v>1401</v>
      </c>
      <c r="E1380" s="340">
        <v>8450</v>
      </c>
      <c r="F1380" s="340">
        <v>280</v>
      </c>
      <c r="G1380" s="341">
        <v>3.43</v>
      </c>
      <c r="H1380" s="340">
        <v>182202237750</v>
      </c>
    </row>
    <row r="1381" spans="1:8">
      <c r="A1381" s="335" t="s">
        <v>3786</v>
      </c>
      <c r="B1381" s="335" t="s">
        <v>3787</v>
      </c>
      <c r="C1381" s="335" t="s">
        <v>514</v>
      </c>
      <c r="D1381" s="335" t="s">
        <v>1685</v>
      </c>
      <c r="E1381" s="340">
        <v>5520</v>
      </c>
      <c r="F1381" s="340">
        <v>100</v>
      </c>
      <c r="G1381" s="341">
        <v>1.85</v>
      </c>
      <c r="H1381" s="340">
        <v>108574221360</v>
      </c>
    </row>
    <row r="1382" spans="1:8">
      <c r="A1382" s="335" t="s">
        <v>3788</v>
      </c>
      <c r="B1382" s="335" t="s">
        <v>3789</v>
      </c>
      <c r="C1382" s="335" t="s">
        <v>514</v>
      </c>
      <c r="D1382" s="335" t="s">
        <v>1423</v>
      </c>
      <c r="E1382" s="340">
        <v>14600</v>
      </c>
      <c r="F1382" s="340">
        <v>-400</v>
      </c>
      <c r="G1382" s="341">
        <v>-2.67</v>
      </c>
      <c r="H1382" s="340">
        <v>65933833600</v>
      </c>
    </row>
    <row r="1383" spans="1:8">
      <c r="A1383" s="335" t="s">
        <v>3790</v>
      </c>
      <c r="B1383" s="335" t="s">
        <v>3791</v>
      </c>
      <c r="C1383" s="335" t="s">
        <v>514</v>
      </c>
      <c r="D1383" s="335" t="s">
        <v>1432</v>
      </c>
      <c r="E1383" s="340">
        <v>21750</v>
      </c>
      <c r="F1383" s="340">
        <v>-150</v>
      </c>
      <c r="G1383" s="341">
        <v>-0.68</v>
      </c>
      <c r="H1383" s="340">
        <v>163182507000</v>
      </c>
    </row>
    <row r="1384" spans="1:8">
      <c r="A1384" s="335" t="s">
        <v>971</v>
      </c>
      <c r="B1384" s="335" t="s">
        <v>972</v>
      </c>
      <c r="C1384" s="335" t="s">
        <v>514</v>
      </c>
      <c r="D1384" s="335" t="s">
        <v>1397</v>
      </c>
      <c r="E1384" s="340">
        <v>23900</v>
      </c>
      <c r="F1384" s="340">
        <v>600</v>
      </c>
      <c r="G1384" s="341">
        <v>2.58</v>
      </c>
      <c r="H1384" s="340">
        <v>543514632200</v>
      </c>
    </row>
    <row r="1385" spans="1:8">
      <c r="A1385" s="335" t="s">
        <v>3792</v>
      </c>
      <c r="B1385" s="335" t="s">
        <v>3793</v>
      </c>
      <c r="C1385" s="335" t="s">
        <v>514</v>
      </c>
      <c r="D1385" s="335" t="s">
        <v>1470</v>
      </c>
      <c r="E1385" s="340">
        <v>2600</v>
      </c>
      <c r="F1385" s="340">
        <v>-5</v>
      </c>
      <c r="G1385" s="341">
        <v>-0.19</v>
      </c>
      <c r="H1385" s="340">
        <v>64488759400</v>
      </c>
    </row>
    <row r="1386" spans="1:8">
      <c r="A1386" s="335" t="s">
        <v>3794</v>
      </c>
      <c r="B1386" s="335" t="s">
        <v>3795</v>
      </c>
      <c r="C1386" s="335" t="s">
        <v>514</v>
      </c>
      <c r="D1386" s="335" t="s">
        <v>1685</v>
      </c>
      <c r="E1386" s="340">
        <v>8260</v>
      </c>
      <c r="F1386" s="340">
        <v>0</v>
      </c>
      <c r="G1386" s="341">
        <v>0</v>
      </c>
      <c r="H1386" s="340">
        <v>123900000000</v>
      </c>
    </row>
    <row r="1387" spans="1:8">
      <c r="A1387" s="335" t="s">
        <v>3796</v>
      </c>
      <c r="B1387" s="335" t="s">
        <v>3797</v>
      </c>
      <c r="C1387" s="335" t="s">
        <v>514</v>
      </c>
      <c r="D1387" s="335" t="s">
        <v>1413</v>
      </c>
      <c r="E1387" s="340">
        <v>41050</v>
      </c>
      <c r="F1387" s="340">
        <v>-650</v>
      </c>
      <c r="G1387" s="341">
        <v>-1.56</v>
      </c>
      <c r="H1387" s="340">
        <v>231828643500</v>
      </c>
    </row>
    <row r="1388" spans="1:8">
      <c r="A1388" s="335" t="s">
        <v>3798</v>
      </c>
      <c r="B1388" s="335" t="s">
        <v>3799</v>
      </c>
      <c r="C1388" s="335" t="s">
        <v>514</v>
      </c>
      <c r="D1388" s="335" t="s">
        <v>1446</v>
      </c>
      <c r="E1388" s="340">
        <v>5620</v>
      </c>
      <c r="F1388" s="340">
        <v>20</v>
      </c>
      <c r="G1388" s="341">
        <v>0.36</v>
      </c>
      <c r="H1388" s="340">
        <v>52311999700</v>
      </c>
    </row>
    <row r="1389" spans="1:8">
      <c r="A1389" s="335" t="s">
        <v>1314</v>
      </c>
      <c r="B1389" s="335" t="s">
        <v>1315</v>
      </c>
      <c r="C1389" s="335" t="s">
        <v>514</v>
      </c>
      <c r="D1389" s="335" t="s">
        <v>1401</v>
      </c>
      <c r="E1389" s="340">
        <v>7720</v>
      </c>
      <c r="F1389" s="340">
        <v>290</v>
      </c>
      <c r="G1389" s="341">
        <v>3.9</v>
      </c>
      <c r="H1389" s="340">
        <v>63045827760</v>
      </c>
    </row>
    <row r="1390" spans="1:8">
      <c r="A1390" s="335" t="s">
        <v>3800</v>
      </c>
      <c r="B1390" s="335" t="s">
        <v>3801</v>
      </c>
      <c r="C1390" s="335" t="s">
        <v>514</v>
      </c>
      <c r="D1390" s="335" t="s">
        <v>1410</v>
      </c>
      <c r="E1390" s="340">
        <v>2150</v>
      </c>
      <c r="F1390" s="340">
        <v>25</v>
      </c>
      <c r="G1390" s="341">
        <v>1.18</v>
      </c>
      <c r="H1390" s="340">
        <v>169196812800</v>
      </c>
    </row>
    <row r="1391" spans="1:8">
      <c r="A1391" s="335" t="s">
        <v>1057</v>
      </c>
      <c r="B1391" s="335" t="s">
        <v>1058</v>
      </c>
      <c r="C1391" s="335" t="s">
        <v>514</v>
      </c>
      <c r="D1391" s="335" t="s">
        <v>1487</v>
      </c>
      <c r="E1391" s="340">
        <v>12500</v>
      </c>
      <c r="F1391" s="340">
        <v>50</v>
      </c>
      <c r="G1391" s="341">
        <v>0.4</v>
      </c>
      <c r="H1391" s="340">
        <v>255521787500</v>
      </c>
    </row>
    <row r="1392" spans="1:8">
      <c r="A1392" s="335" t="s">
        <v>1215</v>
      </c>
      <c r="B1392" s="335" t="s">
        <v>1216</v>
      </c>
      <c r="C1392" s="335" t="s">
        <v>514</v>
      </c>
      <c r="D1392" s="335" t="s">
        <v>1487</v>
      </c>
      <c r="E1392" s="340">
        <v>15900</v>
      </c>
      <c r="F1392" s="340">
        <v>50</v>
      </c>
      <c r="G1392" s="341">
        <v>0.32</v>
      </c>
      <c r="H1392" s="340">
        <v>117156240300</v>
      </c>
    </row>
    <row r="1393" spans="1:8">
      <c r="A1393" s="335" t="s">
        <v>3802</v>
      </c>
      <c r="B1393" s="335" t="s">
        <v>3803</v>
      </c>
      <c r="C1393" s="335" t="s">
        <v>514</v>
      </c>
      <c r="D1393" s="335" t="s">
        <v>228</v>
      </c>
      <c r="E1393" s="340">
        <v>20350</v>
      </c>
      <c r="F1393" s="340">
        <v>50</v>
      </c>
      <c r="G1393" s="341">
        <v>0.25</v>
      </c>
      <c r="H1393" s="340">
        <v>188013934900</v>
      </c>
    </row>
    <row r="1394" spans="1:8">
      <c r="A1394" s="335" t="s">
        <v>3804</v>
      </c>
      <c r="B1394" s="335" t="s">
        <v>3805</v>
      </c>
      <c r="C1394" s="335" t="s">
        <v>514</v>
      </c>
      <c r="D1394" s="335" t="s">
        <v>1400</v>
      </c>
      <c r="E1394" s="340">
        <v>2110</v>
      </c>
      <c r="F1394" s="340">
        <v>0</v>
      </c>
      <c r="G1394" s="341">
        <v>0</v>
      </c>
      <c r="H1394" s="340">
        <v>9305100000</v>
      </c>
    </row>
    <row r="1395" spans="1:8">
      <c r="A1395" s="335" t="s">
        <v>3806</v>
      </c>
      <c r="B1395" s="335" t="s">
        <v>3807</v>
      </c>
      <c r="C1395" s="335" t="s">
        <v>514</v>
      </c>
      <c r="D1395" s="335" t="s">
        <v>1400</v>
      </c>
      <c r="E1395" s="340">
        <v>2110</v>
      </c>
      <c r="F1395" s="340">
        <v>5</v>
      </c>
      <c r="G1395" s="341">
        <v>0.24</v>
      </c>
      <c r="H1395" s="340">
        <v>9938100000</v>
      </c>
    </row>
    <row r="1396" spans="1:8">
      <c r="A1396" s="335" t="s">
        <v>3808</v>
      </c>
      <c r="B1396" s="335" t="s">
        <v>3809</v>
      </c>
      <c r="C1396" s="335" t="s">
        <v>514</v>
      </c>
      <c r="D1396" s="335" t="s">
        <v>1400</v>
      </c>
      <c r="E1396" s="340">
        <v>2090</v>
      </c>
      <c r="F1396" s="340">
        <v>0</v>
      </c>
      <c r="G1396" s="341">
        <v>0</v>
      </c>
      <c r="H1396" s="340">
        <v>8380900000</v>
      </c>
    </row>
    <row r="1397" spans="1:8">
      <c r="A1397" s="335" t="s">
        <v>3810</v>
      </c>
      <c r="B1397" s="335" t="s">
        <v>3811</v>
      </c>
      <c r="C1397" s="335" t="s">
        <v>514</v>
      </c>
      <c r="D1397" s="335" t="s">
        <v>1400</v>
      </c>
      <c r="E1397" s="340">
        <v>2070</v>
      </c>
      <c r="F1397" s="340">
        <v>0</v>
      </c>
      <c r="G1397" s="341">
        <v>0</v>
      </c>
      <c r="H1397" s="340">
        <v>14096700000</v>
      </c>
    </row>
    <row r="1398" spans="1:8">
      <c r="A1398" s="335" t="s">
        <v>1087</v>
      </c>
      <c r="B1398" s="335" t="s">
        <v>1088</v>
      </c>
      <c r="C1398" s="335" t="s">
        <v>514</v>
      </c>
      <c r="D1398" s="335" t="s">
        <v>1397</v>
      </c>
      <c r="E1398" s="340">
        <v>57200</v>
      </c>
      <c r="F1398" s="340">
        <v>500</v>
      </c>
      <c r="G1398" s="341">
        <v>0.88</v>
      </c>
      <c r="H1398" s="340">
        <v>215227927200</v>
      </c>
    </row>
    <row r="1399" spans="1:8">
      <c r="A1399" s="335" t="s">
        <v>999</v>
      </c>
      <c r="B1399" s="335" t="s">
        <v>1000</v>
      </c>
      <c r="C1399" s="335" t="s">
        <v>514</v>
      </c>
      <c r="D1399" s="335" t="s">
        <v>1401</v>
      </c>
      <c r="E1399" s="340">
        <v>11850</v>
      </c>
      <c r="F1399" s="340">
        <v>100</v>
      </c>
      <c r="G1399" s="341">
        <v>0.85</v>
      </c>
      <c r="H1399" s="340">
        <v>377532693150</v>
      </c>
    </row>
    <row r="1400" spans="1:8">
      <c r="A1400" s="335" t="s">
        <v>3812</v>
      </c>
      <c r="B1400" s="335" t="s">
        <v>3813</v>
      </c>
      <c r="C1400" s="335" t="s">
        <v>514</v>
      </c>
      <c r="D1400" s="335" t="s">
        <v>1400</v>
      </c>
      <c r="E1400" s="340">
        <v>2085</v>
      </c>
      <c r="F1400" s="340">
        <v>15</v>
      </c>
      <c r="G1400" s="341">
        <v>0.72</v>
      </c>
      <c r="H1400" s="340">
        <v>8973840000</v>
      </c>
    </row>
    <row r="1401" spans="1:8">
      <c r="A1401" s="335" t="s">
        <v>3814</v>
      </c>
      <c r="B1401" s="335" t="s">
        <v>3815</v>
      </c>
      <c r="C1401" s="335" t="s">
        <v>514</v>
      </c>
      <c r="D1401" s="335" t="s">
        <v>1400</v>
      </c>
      <c r="E1401" s="340">
        <v>2200</v>
      </c>
      <c r="F1401" s="340">
        <v>10</v>
      </c>
      <c r="G1401" s="341">
        <v>0.46</v>
      </c>
      <c r="H1401" s="340">
        <v>10098000000</v>
      </c>
    </row>
    <row r="1402" spans="1:8">
      <c r="A1402" s="335" t="s">
        <v>933</v>
      </c>
      <c r="B1402" s="335" t="s">
        <v>934</v>
      </c>
      <c r="C1402" s="335" t="s">
        <v>514</v>
      </c>
      <c r="D1402" s="335" t="s">
        <v>1401</v>
      </c>
      <c r="E1402" s="340">
        <v>41500</v>
      </c>
      <c r="F1402" s="340">
        <v>2650</v>
      </c>
      <c r="G1402" s="341">
        <v>6.82</v>
      </c>
      <c r="H1402" s="340">
        <v>814548471000</v>
      </c>
    </row>
    <row r="1403" spans="1:8">
      <c r="A1403" s="335" t="s">
        <v>3816</v>
      </c>
      <c r="B1403" s="335" t="s">
        <v>3817</v>
      </c>
      <c r="C1403" s="335" t="s">
        <v>514</v>
      </c>
      <c r="D1403" s="335" t="s">
        <v>1647</v>
      </c>
      <c r="E1403" s="340">
        <v>2985</v>
      </c>
      <c r="F1403" s="340">
        <v>-10</v>
      </c>
      <c r="G1403" s="341">
        <v>-0.33</v>
      </c>
      <c r="H1403" s="340">
        <v>317035960470</v>
      </c>
    </row>
    <row r="1404" spans="1:8">
      <c r="A1404" s="335" t="s">
        <v>3818</v>
      </c>
      <c r="B1404" s="335" t="s">
        <v>3819</v>
      </c>
      <c r="C1404" s="335" t="s">
        <v>514</v>
      </c>
      <c r="D1404" s="335" t="s">
        <v>1400</v>
      </c>
      <c r="E1404" s="340">
        <v>9530</v>
      </c>
      <c r="F1404" s="340">
        <v>270</v>
      </c>
      <c r="G1404" s="341">
        <v>2.92</v>
      </c>
      <c r="H1404" s="340">
        <v>880017544600</v>
      </c>
    </row>
    <row r="1405" spans="1:8">
      <c r="A1405" s="335" t="s">
        <v>3820</v>
      </c>
      <c r="B1405" s="335" t="s">
        <v>3821</v>
      </c>
      <c r="C1405" s="335" t="s">
        <v>514</v>
      </c>
      <c r="D1405" s="335" t="s">
        <v>1685</v>
      </c>
      <c r="E1405" s="340">
        <v>5990</v>
      </c>
      <c r="F1405" s="340">
        <v>90</v>
      </c>
      <c r="G1405" s="341">
        <v>1.53</v>
      </c>
      <c r="H1405" s="340">
        <v>84458970050</v>
      </c>
    </row>
    <row r="1406" spans="1:8">
      <c r="A1406" s="335" t="s">
        <v>3822</v>
      </c>
      <c r="B1406" s="335" t="s">
        <v>3823</v>
      </c>
      <c r="C1406" s="335" t="s">
        <v>514</v>
      </c>
      <c r="D1406" s="335" t="s">
        <v>1470</v>
      </c>
      <c r="E1406" s="340">
        <v>17000</v>
      </c>
      <c r="F1406" s="340">
        <v>400</v>
      </c>
      <c r="G1406" s="341">
        <v>2.41</v>
      </c>
      <c r="H1406" s="340">
        <v>231424944000</v>
      </c>
    </row>
    <row r="1407" spans="1:8">
      <c r="A1407" s="335" t="s">
        <v>3824</v>
      </c>
      <c r="B1407" s="335" t="s">
        <v>3825</v>
      </c>
      <c r="C1407" s="335" t="s">
        <v>514</v>
      </c>
      <c r="D1407" s="335" t="s">
        <v>1685</v>
      </c>
      <c r="E1407" s="340">
        <v>14250</v>
      </c>
      <c r="F1407" s="340">
        <v>150</v>
      </c>
      <c r="G1407" s="341">
        <v>1.06</v>
      </c>
      <c r="H1407" s="340">
        <v>212925096000</v>
      </c>
    </row>
    <row r="1408" spans="1:8">
      <c r="A1408" s="335" t="s">
        <v>1334</v>
      </c>
      <c r="B1408" s="335" t="s">
        <v>1335</v>
      </c>
      <c r="C1408" s="335" t="s">
        <v>514</v>
      </c>
      <c r="D1408" s="335" t="s">
        <v>1487</v>
      </c>
      <c r="E1408" s="340">
        <v>3110</v>
      </c>
      <c r="F1408" s="340">
        <v>0</v>
      </c>
      <c r="G1408" s="341">
        <v>0</v>
      </c>
      <c r="H1408" s="340">
        <v>54171544330</v>
      </c>
    </row>
    <row r="1409" spans="1:8">
      <c r="A1409" s="335" t="s">
        <v>3826</v>
      </c>
      <c r="B1409" s="335" t="s">
        <v>3827</v>
      </c>
      <c r="C1409" s="335" t="s">
        <v>514</v>
      </c>
      <c r="D1409" s="335" t="s">
        <v>1400</v>
      </c>
      <c r="E1409" s="340">
        <v>2090</v>
      </c>
      <c r="F1409" s="340">
        <v>0</v>
      </c>
      <c r="G1409" s="341">
        <v>0</v>
      </c>
      <c r="H1409" s="340">
        <v>10491800000</v>
      </c>
    </row>
    <row r="1410" spans="1:8">
      <c r="A1410" s="335" t="s">
        <v>3828</v>
      </c>
      <c r="B1410" s="335" t="s">
        <v>3829</v>
      </c>
      <c r="C1410" s="335" t="s">
        <v>514</v>
      </c>
      <c r="D1410" s="335" t="s">
        <v>1473</v>
      </c>
      <c r="E1410" s="340">
        <v>5370</v>
      </c>
      <c r="F1410" s="340">
        <v>10</v>
      </c>
      <c r="G1410" s="341">
        <v>0.19</v>
      </c>
      <c r="H1410" s="340">
        <v>95028416790</v>
      </c>
    </row>
    <row r="1411" spans="1:8">
      <c r="A1411" s="335" t="s">
        <v>3830</v>
      </c>
      <c r="B1411" s="335" t="s">
        <v>3831</v>
      </c>
      <c r="C1411" s="335" t="s">
        <v>514</v>
      </c>
      <c r="D1411" s="335" t="s">
        <v>1410</v>
      </c>
      <c r="E1411" s="340">
        <v>18450</v>
      </c>
      <c r="F1411" s="340">
        <v>550</v>
      </c>
      <c r="G1411" s="341">
        <v>3.07</v>
      </c>
      <c r="H1411" s="340">
        <v>130788027900</v>
      </c>
    </row>
    <row r="1412" spans="1:8">
      <c r="A1412" s="335" t="s">
        <v>3832</v>
      </c>
      <c r="B1412" s="335" t="s">
        <v>3833</v>
      </c>
      <c r="C1412" s="335" t="s">
        <v>514</v>
      </c>
      <c r="D1412" s="335" t="s">
        <v>1446</v>
      </c>
      <c r="E1412" s="340">
        <v>11650</v>
      </c>
      <c r="F1412" s="340">
        <v>-300</v>
      </c>
      <c r="G1412" s="341">
        <v>-2.5099999999999998</v>
      </c>
      <c r="H1412" s="340">
        <v>149120000000</v>
      </c>
    </row>
    <row r="1413" spans="1:8">
      <c r="A1413" s="335" t="s">
        <v>3834</v>
      </c>
      <c r="B1413" s="335" t="s">
        <v>3835</v>
      </c>
      <c r="C1413" s="335" t="s">
        <v>514</v>
      </c>
      <c r="D1413" s="335" t="s">
        <v>1400</v>
      </c>
      <c r="E1413" s="340">
        <v>2060</v>
      </c>
      <c r="F1413" s="340">
        <v>0</v>
      </c>
      <c r="G1413" s="341">
        <v>0</v>
      </c>
      <c r="H1413" s="340">
        <v>9908600000</v>
      </c>
    </row>
    <row r="1414" spans="1:8">
      <c r="A1414" s="335" t="s">
        <v>3836</v>
      </c>
      <c r="B1414" s="335" t="s">
        <v>3837</v>
      </c>
      <c r="C1414" s="335" t="s">
        <v>514</v>
      </c>
      <c r="D1414" s="335" t="s">
        <v>1410</v>
      </c>
      <c r="E1414" s="340">
        <v>6620</v>
      </c>
      <c r="F1414" s="340">
        <v>0</v>
      </c>
      <c r="G1414" s="341">
        <v>0</v>
      </c>
      <c r="H1414" s="340">
        <v>99300000000</v>
      </c>
    </row>
    <row r="1415" spans="1:8">
      <c r="A1415" s="335" t="s">
        <v>3838</v>
      </c>
      <c r="B1415" s="335" t="s">
        <v>3839</v>
      </c>
      <c r="C1415" s="335" t="s">
        <v>514</v>
      </c>
      <c r="D1415" s="335" t="s">
        <v>1407</v>
      </c>
      <c r="E1415" s="340">
        <v>6850</v>
      </c>
      <c r="F1415" s="340">
        <v>-70</v>
      </c>
      <c r="G1415" s="341">
        <v>-1.01</v>
      </c>
      <c r="H1415" s="340">
        <v>157550000000</v>
      </c>
    </row>
    <row r="1416" spans="1:8">
      <c r="A1416" s="335" t="s">
        <v>3840</v>
      </c>
      <c r="B1416" s="335" t="s">
        <v>3841</v>
      </c>
      <c r="C1416" s="335" t="s">
        <v>514</v>
      </c>
      <c r="D1416" s="335" t="s">
        <v>1432</v>
      </c>
      <c r="E1416" s="340">
        <v>88500</v>
      </c>
      <c r="F1416" s="340">
        <v>-100</v>
      </c>
      <c r="G1416" s="341">
        <v>-0.11</v>
      </c>
      <c r="H1416" s="340">
        <v>401835489000</v>
      </c>
    </row>
    <row r="1417" spans="1:8">
      <c r="A1417" s="335" t="s">
        <v>3842</v>
      </c>
      <c r="B1417" s="335" t="s">
        <v>3843</v>
      </c>
      <c r="C1417" s="335" t="s">
        <v>514</v>
      </c>
      <c r="D1417" s="335" t="s">
        <v>1647</v>
      </c>
      <c r="E1417" s="340">
        <v>11000</v>
      </c>
      <c r="F1417" s="340">
        <v>0</v>
      </c>
      <c r="G1417" s="341">
        <v>0</v>
      </c>
      <c r="H1417" s="340">
        <v>115882745000</v>
      </c>
    </row>
    <row r="1418" spans="1:8">
      <c r="A1418" s="335" t="s">
        <v>3844</v>
      </c>
      <c r="B1418" s="335" t="s">
        <v>3845</v>
      </c>
      <c r="C1418" s="335" t="s">
        <v>514</v>
      </c>
      <c r="D1418" s="335" t="s">
        <v>1423</v>
      </c>
      <c r="E1418" s="340">
        <v>8160</v>
      </c>
      <c r="F1418" s="340">
        <v>-240</v>
      </c>
      <c r="G1418" s="341">
        <v>-2.86</v>
      </c>
      <c r="H1418" s="340">
        <v>66722892000</v>
      </c>
    </row>
    <row r="1419" spans="1:8">
      <c r="A1419" s="335" t="s">
        <v>3846</v>
      </c>
      <c r="B1419" s="335" t="s">
        <v>3847</v>
      </c>
      <c r="C1419" s="335" t="s">
        <v>514</v>
      </c>
      <c r="D1419" s="335" t="s">
        <v>1413</v>
      </c>
      <c r="E1419" s="340">
        <v>7890</v>
      </c>
      <c r="F1419" s="340">
        <v>590</v>
      </c>
      <c r="G1419" s="341">
        <v>8.08</v>
      </c>
      <c r="H1419" s="340">
        <v>406584608040</v>
      </c>
    </row>
    <row r="1420" spans="1:8">
      <c r="A1420" s="335" t="s">
        <v>3848</v>
      </c>
      <c r="B1420" s="335" t="s">
        <v>3849</v>
      </c>
      <c r="C1420" s="335" t="s">
        <v>514</v>
      </c>
      <c r="D1420" s="335" t="s">
        <v>1470</v>
      </c>
      <c r="E1420" s="340">
        <v>3450</v>
      </c>
      <c r="F1420" s="340">
        <v>-35</v>
      </c>
      <c r="G1420" s="341">
        <v>-1</v>
      </c>
      <c r="H1420" s="340">
        <v>84601776300</v>
      </c>
    </row>
    <row r="1421" spans="1:8">
      <c r="A1421" s="335" t="s">
        <v>3850</v>
      </c>
      <c r="B1421" s="335" t="s">
        <v>3851</v>
      </c>
      <c r="C1421" s="335" t="s">
        <v>514</v>
      </c>
      <c r="D1421" s="335" t="s">
        <v>1487</v>
      </c>
      <c r="E1421" s="340">
        <v>62200</v>
      </c>
      <c r="F1421" s="340">
        <v>0</v>
      </c>
      <c r="G1421" s="341">
        <v>0</v>
      </c>
      <c r="H1421" s="340">
        <v>569130000000</v>
      </c>
    </row>
    <row r="1422" spans="1:8">
      <c r="A1422" s="335" t="s">
        <v>3852</v>
      </c>
      <c r="B1422" s="335" t="s">
        <v>3853</v>
      </c>
      <c r="C1422" s="335" t="s">
        <v>514</v>
      </c>
      <c r="D1422" s="335" t="s">
        <v>1423</v>
      </c>
      <c r="E1422" s="340">
        <v>13050</v>
      </c>
      <c r="F1422" s="340">
        <v>150</v>
      </c>
      <c r="G1422" s="341">
        <v>1.1599999999999999</v>
      </c>
      <c r="H1422" s="340">
        <v>281955168000</v>
      </c>
    </row>
    <row r="1423" spans="1:8">
      <c r="A1423" s="335" t="s">
        <v>3854</v>
      </c>
      <c r="B1423" s="335" t="s">
        <v>3855</v>
      </c>
      <c r="C1423" s="335" t="s">
        <v>514</v>
      </c>
      <c r="D1423" s="335" t="s">
        <v>1413</v>
      </c>
      <c r="E1423" s="340">
        <v>12550</v>
      </c>
      <c r="F1423" s="340">
        <v>-250</v>
      </c>
      <c r="G1423" s="341">
        <v>-1.95</v>
      </c>
      <c r="H1423" s="340">
        <v>99191786400</v>
      </c>
    </row>
    <row r="1424" spans="1:8">
      <c r="A1424" s="335" t="s">
        <v>3856</v>
      </c>
      <c r="B1424" s="335" t="s">
        <v>3857</v>
      </c>
      <c r="C1424" s="335" t="s">
        <v>514</v>
      </c>
      <c r="D1424" s="335" t="s">
        <v>1400</v>
      </c>
      <c r="E1424" s="340">
        <v>6740</v>
      </c>
      <c r="F1424" s="340">
        <v>210</v>
      </c>
      <c r="G1424" s="341">
        <v>3.22</v>
      </c>
      <c r="H1424" s="340">
        <v>230155686720</v>
      </c>
    </row>
    <row r="1425" spans="1:8">
      <c r="A1425" s="335" t="s">
        <v>3858</v>
      </c>
      <c r="B1425" s="335" t="s">
        <v>3859</v>
      </c>
      <c r="C1425" s="335" t="s">
        <v>514</v>
      </c>
      <c r="D1425" s="335" t="s">
        <v>228</v>
      </c>
      <c r="E1425" s="340">
        <v>7470</v>
      </c>
      <c r="F1425" s="340">
        <v>410</v>
      </c>
      <c r="G1425" s="341">
        <v>5.81</v>
      </c>
      <c r="H1425" s="340">
        <v>160300590030</v>
      </c>
    </row>
    <row r="1426" spans="1:8">
      <c r="A1426" s="335" t="s">
        <v>1388</v>
      </c>
      <c r="B1426" s="335" t="s">
        <v>1389</v>
      </c>
      <c r="C1426" s="335" t="s">
        <v>514</v>
      </c>
      <c r="D1426" s="335" t="s">
        <v>1397</v>
      </c>
      <c r="E1426" s="340">
        <v>1440</v>
      </c>
      <c r="F1426" s="340">
        <v>0</v>
      </c>
      <c r="G1426" s="341">
        <v>0</v>
      </c>
      <c r="H1426" s="340">
        <v>12101760000</v>
      </c>
    </row>
    <row r="1427" spans="1:8">
      <c r="A1427" s="335" t="s">
        <v>3860</v>
      </c>
      <c r="B1427" s="335" t="s">
        <v>3861</v>
      </c>
      <c r="C1427" s="335" t="s">
        <v>514</v>
      </c>
      <c r="D1427" s="335" t="s">
        <v>1410</v>
      </c>
      <c r="E1427" s="340">
        <v>3415</v>
      </c>
      <c r="F1427" s="340">
        <v>35</v>
      </c>
      <c r="G1427" s="341">
        <v>1.04</v>
      </c>
      <c r="H1427" s="340">
        <v>27382825755</v>
      </c>
    </row>
    <row r="1428" spans="1:8">
      <c r="A1428" s="335" t="s">
        <v>3862</v>
      </c>
      <c r="B1428" s="335" t="s">
        <v>3863</v>
      </c>
      <c r="C1428" s="335" t="s">
        <v>514</v>
      </c>
      <c r="D1428" s="335" t="s">
        <v>228</v>
      </c>
      <c r="E1428" s="340">
        <v>7020</v>
      </c>
      <c r="F1428" s="340">
        <v>210</v>
      </c>
      <c r="G1428" s="341">
        <v>3.08</v>
      </c>
      <c r="H1428" s="340">
        <v>218778300000</v>
      </c>
    </row>
    <row r="1429" spans="1:8">
      <c r="A1429" s="335" t="s">
        <v>3864</v>
      </c>
      <c r="B1429" s="335" t="s">
        <v>3865</v>
      </c>
      <c r="C1429" s="335" t="s">
        <v>514</v>
      </c>
      <c r="D1429" s="335" t="s">
        <v>1700</v>
      </c>
      <c r="E1429" s="340">
        <v>9460</v>
      </c>
      <c r="F1429" s="340">
        <v>230</v>
      </c>
      <c r="G1429" s="341">
        <v>2.4900000000000002</v>
      </c>
      <c r="H1429" s="340">
        <v>354222803660</v>
      </c>
    </row>
    <row r="1430" spans="1:8">
      <c r="A1430" s="335" t="s">
        <v>3866</v>
      </c>
      <c r="B1430" s="335" t="s">
        <v>3867</v>
      </c>
      <c r="C1430" s="335" t="s">
        <v>514</v>
      </c>
      <c r="D1430" s="335" t="s">
        <v>1400</v>
      </c>
      <c r="E1430" s="340">
        <v>2110</v>
      </c>
      <c r="F1430" s="340">
        <v>10</v>
      </c>
      <c r="G1430" s="341">
        <v>0.48</v>
      </c>
      <c r="H1430" s="340">
        <v>7216200000</v>
      </c>
    </row>
    <row r="1431" spans="1:8">
      <c r="A1431" s="335" t="s">
        <v>3868</v>
      </c>
      <c r="B1431" s="335" t="s">
        <v>3869</v>
      </c>
      <c r="C1431" s="335" t="s">
        <v>514</v>
      </c>
      <c r="D1431" s="335" t="s">
        <v>1400</v>
      </c>
      <c r="E1431" s="340">
        <v>681</v>
      </c>
      <c r="F1431" s="340">
        <v>2</v>
      </c>
      <c r="G1431" s="341">
        <v>0.28999999999999998</v>
      </c>
      <c r="H1431" s="340">
        <v>214930121256</v>
      </c>
    </row>
    <row r="1432" spans="1:8">
      <c r="A1432" s="335" t="s">
        <v>1288</v>
      </c>
      <c r="B1432" s="335" t="s">
        <v>1289</v>
      </c>
      <c r="C1432" s="335" t="s">
        <v>514</v>
      </c>
      <c r="D1432" s="335" t="s">
        <v>1487</v>
      </c>
      <c r="E1432" s="340">
        <v>4690</v>
      </c>
      <c r="F1432" s="340">
        <v>55</v>
      </c>
      <c r="G1432" s="341">
        <v>1.19</v>
      </c>
      <c r="H1432" s="340">
        <v>75374350100</v>
      </c>
    </row>
    <row r="1433" spans="1:8">
      <c r="A1433" s="335" t="s">
        <v>3870</v>
      </c>
      <c r="B1433" s="335" t="s">
        <v>3871</v>
      </c>
      <c r="C1433" s="335" t="s">
        <v>514</v>
      </c>
      <c r="D1433" s="335" t="s">
        <v>1432</v>
      </c>
      <c r="E1433" s="340">
        <v>282</v>
      </c>
      <c r="F1433" s="340">
        <v>0</v>
      </c>
      <c r="G1433" s="341">
        <v>0</v>
      </c>
      <c r="H1433" s="340">
        <v>14321537226</v>
      </c>
    </row>
    <row r="1434" spans="1:8">
      <c r="A1434" s="335" t="s">
        <v>3872</v>
      </c>
      <c r="B1434" s="335" t="s">
        <v>3873</v>
      </c>
      <c r="C1434" s="335" t="s">
        <v>514</v>
      </c>
      <c r="D1434" s="335" t="s">
        <v>1423</v>
      </c>
      <c r="E1434" s="340">
        <v>5450</v>
      </c>
      <c r="F1434" s="340">
        <v>-10</v>
      </c>
      <c r="G1434" s="341">
        <v>-0.18</v>
      </c>
      <c r="H1434" s="340">
        <v>89110568350</v>
      </c>
    </row>
    <row r="1435" spans="1:8">
      <c r="A1435" s="335" t="s">
        <v>3874</v>
      </c>
      <c r="B1435" s="335" t="s">
        <v>3875</v>
      </c>
      <c r="C1435" s="335" t="s">
        <v>514</v>
      </c>
      <c r="D1435" s="335" t="s">
        <v>1473</v>
      </c>
      <c r="E1435" s="340">
        <v>1150</v>
      </c>
      <c r="F1435" s="340">
        <v>-15</v>
      </c>
      <c r="G1435" s="341">
        <v>-1.29</v>
      </c>
      <c r="H1435" s="340">
        <v>129000096550</v>
      </c>
    </row>
    <row r="1436" spans="1:8">
      <c r="A1436" s="335" t="s">
        <v>3876</v>
      </c>
      <c r="B1436" s="335" t="s">
        <v>3877</v>
      </c>
      <c r="C1436" s="335" t="s">
        <v>514</v>
      </c>
      <c r="D1436" s="335" t="s">
        <v>1413</v>
      </c>
      <c r="E1436" s="340">
        <v>37350</v>
      </c>
      <c r="F1436" s="340">
        <v>-200</v>
      </c>
      <c r="G1436" s="341">
        <v>-0.53</v>
      </c>
      <c r="H1436" s="340">
        <v>407365282350</v>
      </c>
    </row>
    <row r="1437" spans="1:8">
      <c r="A1437" s="335" t="s">
        <v>3878</v>
      </c>
      <c r="B1437" s="335" t="s">
        <v>3879</v>
      </c>
      <c r="C1437" s="335" t="s">
        <v>514</v>
      </c>
      <c r="D1437" s="335" t="s">
        <v>1654</v>
      </c>
      <c r="E1437" s="340">
        <v>4945</v>
      </c>
      <c r="F1437" s="340">
        <v>65</v>
      </c>
      <c r="G1437" s="341">
        <v>1.33</v>
      </c>
      <c r="H1437" s="340">
        <v>123625000000</v>
      </c>
    </row>
    <row r="1438" spans="1:8">
      <c r="A1438" s="335" t="s">
        <v>3880</v>
      </c>
      <c r="B1438" s="335" t="s">
        <v>3881</v>
      </c>
      <c r="C1438" s="335" t="s">
        <v>514</v>
      </c>
      <c r="D1438" s="335" t="s">
        <v>228</v>
      </c>
      <c r="E1438" s="340">
        <v>18050</v>
      </c>
      <c r="F1438" s="340">
        <v>350</v>
      </c>
      <c r="G1438" s="341">
        <v>1.98</v>
      </c>
      <c r="H1438" s="340">
        <v>447245715800</v>
      </c>
    </row>
    <row r="1439" spans="1:8">
      <c r="A1439" s="335" t="s">
        <v>3882</v>
      </c>
      <c r="B1439" s="335" t="s">
        <v>3883</v>
      </c>
      <c r="C1439" s="335" t="s">
        <v>514</v>
      </c>
      <c r="D1439" s="335" t="s">
        <v>1700</v>
      </c>
      <c r="E1439" s="340">
        <v>11850</v>
      </c>
      <c r="F1439" s="340">
        <v>650</v>
      </c>
      <c r="G1439" s="341">
        <v>5.8</v>
      </c>
      <c r="H1439" s="340">
        <v>137029845000</v>
      </c>
    </row>
    <row r="1440" spans="1:8">
      <c r="A1440" s="335" t="s">
        <v>3884</v>
      </c>
      <c r="B1440" s="335" t="s">
        <v>3885</v>
      </c>
      <c r="C1440" s="335" t="s">
        <v>514</v>
      </c>
      <c r="D1440" s="335" t="s">
        <v>1397</v>
      </c>
      <c r="E1440" s="340">
        <v>33000</v>
      </c>
      <c r="F1440" s="340">
        <v>50</v>
      </c>
      <c r="G1440" s="341">
        <v>0.15</v>
      </c>
      <c r="H1440" s="340">
        <v>135003000000</v>
      </c>
    </row>
    <row r="1441" spans="1:8">
      <c r="A1441" s="335" t="s">
        <v>3886</v>
      </c>
      <c r="B1441" s="335" t="s">
        <v>3887</v>
      </c>
      <c r="C1441" s="335" t="s">
        <v>514</v>
      </c>
      <c r="D1441" s="335" t="s">
        <v>1473</v>
      </c>
      <c r="E1441" s="340">
        <v>7530</v>
      </c>
      <c r="F1441" s="340">
        <v>-140</v>
      </c>
      <c r="G1441" s="341">
        <v>-1.83</v>
      </c>
      <c r="H1441" s="340">
        <v>88439684340</v>
      </c>
    </row>
    <row r="1442" spans="1:8">
      <c r="A1442" s="335" t="s">
        <v>3888</v>
      </c>
      <c r="B1442" s="335" t="s">
        <v>3889</v>
      </c>
      <c r="C1442" s="335" t="s">
        <v>514</v>
      </c>
      <c r="D1442" s="335" t="s">
        <v>1418</v>
      </c>
      <c r="E1442" s="340">
        <v>6410</v>
      </c>
      <c r="F1442" s="340">
        <v>-170</v>
      </c>
      <c r="G1442" s="341">
        <v>-2.58</v>
      </c>
      <c r="H1442" s="340">
        <v>158838748760</v>
      </c>
    </row>
    <row r="1443" spans="1:8">
      <c r="A1443" s="335" t="s">
        <v>3890</v>
      </c>
      <c r="B1443" s="335" t="s">
        <v>3891</v>
      </c>
      <c r="C1443" s="335" t="s">
        <v>514</v>
      </c>
      <c r="D1443" s="335" t="s">
        <v>1822</v>
      </c>
      <c r="E1443" s="340">
        <v>3490</v>
      </c>
      <c r="F1443" s="340">
        <v>-20</v>
      </c>
      <c r="G1443" s="341">
        <v>-0.56999999999999995</v>
      </c>
      <c r="H1443" s="340">
        <v>48439528290</v>
      </c>
    </row>
    <row r="1444" spans="1:8">
      <c r="A1444" s="335" t="s">
        <v>1260</v>
      </c>
      <c r="B1444" s="335" t="s">
        <v>1261</v>
      </c>
      <c r="C1444" s="335" t="s">
        <v>514</v>
      </c>
      <c r="D1444" s="335" t="s">
        <v>1397</v>
      </c>
      <c r="E1444" s="340">
        <v>1710</v>
      </c>
      <c r="F1444" s="340">
        <v>30</v>
      </c>
      <c r="G1444" s="341">
        <v>1.79</v>
      </c>
      <c r="H1444" s="340">
        <v>92007473400</v>
      </c>
    </row>
    <row r="1445" spans="1:8">
      <c r="A1445" s="335" t="s">
        <v>3892</v>
      </c>
      <c r="B1445" s="335" t="s">
        <v>3893</v>
      </c>
      <c r="C1445" s="335" t="s">
        <v>514</v>
      </c>
      <c r="D1445" s="335" t="s">
        <v>1413</v>
      </c>
      <c r="E1445" s="340">
        <v>12300</v>
      </c>
      <c r="F1445" s="340">
        <v>-150</v>
      </c>
      <c r="G1445" s="341">
        <v>-1.2</v>
      </c>
      <c r="H1445" s="340">
        <v>124266666300</v>
      </c>
    </row>
    <row r="1446" spans="1:8">
      <c r="A1446" s="335" t="s">
        <v>1286</v>
      </c>
      <c r="B1446" s="335" t="s">
        <v>1287</v>
      </c>
      <c r="C1446" s="335" t="s">
        <v>514</v>
      </c>
      <c r="D1446" s="335" t="s">
        <v>1401</v>
      </c>
      <c r="E1446" s="340">
        <v>5500</v>
      </c>
      <c r="F1446" s="340">
        <v>60</v>
      </c>
      <c r="G1446" s="341">
        <v>1.1000000000000001</v>
      </c>
      <c r="H1446" s="340">
        <v>75414102500</v>
      </c>
    </row>
    <row r="1447" spans="1:8">
      <c r="A1447" s="335" t="s">
        <v>3894</v>
      </c>
      <c r="B1447" s="335" t="s">
        <v>3895</v>
      </c>
      <c r="C1447" s="335" t="s">
        <v>514</v>
      </c>
      <c r="D1447" s="335" t="s">
        <v>1432</v>
      </c>
      <c r="E1447" s="340">
        <v>18750</v>
      </c>
      <c r="F1447" s="340">
        <v>750</v>
      </c>
      <c r="G1447" s="341">
        <v>4.17</v>
      </c>
      <c r="H1447" s="340">
        <v>337500000000</v>
      </c>
    </row>
    <row r="1448" spans="1:8">
      <c r="A1448" s="335" t="s">
        <v>3896</v>
      </c>
      <c r="B1448" s="335" t="s">
        <v>3897</v>
      </c>
      <c r="C1448" s="335" t="s">
        <v>514</v>
      </c>
      <c r="D1448" s="335" t="s">
        <v>1822</v>
      </c>
      <c r="E1448" s="340">
        <v>6030</v>
      </c>
      <c r="F1448" s="340">
        <v>360</v>
      </c>
      <c r="G1448" s="341">
        <v>6.35</v>
      </c>
      <c r="H1448" s="340">
        <v>72083988810</v>
      </c>
    </row>
    <row r="1449" spans="1:8">
      <c r="A1449" s="335" t="s">
        <v>3898</v>
      </c>
      <c r="B1449" s="335" t="s">
        <v>3899</v>
      </c>
      <c r="C1449" s="335" t="s">
        <v>514</v>
      </c>
      <c r="D1449" s="335" t="s">
        <v>1473</v>
      </c>
      <c r="E1449" s="340">
        <v>2035</v>
      </c>
      <c r="F1449" s="340">
        <v>-10</v>
      </c>
      <c r="G1449" s="341">
        <v>-0.49</v>
      </c>
      <c r="H1449" s="340">
        <v>60828852480</v>
      </c>
    </row>
    <row r="1450" spans="1:8">
      <c r="A1450" s="335" t="s">
        <v>3900</v>
      </c>
      <c r="B1450" s="335" t="s">
        <v>3901</v>
      </c>
      <c r="C1450" s="335" t="s">
        <v>514</v>
      </c>
      <c r="D1450" s="335" t="s">
        <v>1647</v>
      </c>
      <c r="E1450" s="340">
        <v>1990</v>
      </c>
      <c r="F1450" s="340">
        <v>50</v>
      </c>
      <c r="G1450" s="341">
        <v>2.58</v>
      </c>
      <c r="H1450" s="340">
        <v>78413333150</v>
      </c>
    </row>
    <row r="1451" spans="1:8">
      <c r="A1451" s="335" t="s">
        <v>3902</v>
      </c>
      <c r="B1451" s="335" t="s">
        <v>3903</v>
      </c>
      <c r="C1451" s="335" t="s">
        <v>514</v>
      </c>
      <c r="D1451" s="335" t="s">
        <v>1397</v>
      </c>
      <c r="E1451" s="340">
        <v>1080</v>
      </c>
      <c r="F1451" s="340">
        <v>0</v>
      </c>
      <c r="G1451" s="341">
        <v>0</v>
      </c>
      <c r="H1451" s="340">
        <v>84570455160</v>
      </c>
    </row>
    <row r="1452" spans="1:8">
      <c r="A1452" s="335" t="s">
        <v>3904</v>
      </c>
      <c r="B1452" s="335" t="s">
        <v>3905</v>
      </c>
      <c r="C1452" s="335" t="s">
        <v>514</v>
      </c>
      <c r="D1452" s="335" t="s">
        <v>1423</v>
      </c>
      <c r="E1452" s="340">
        <v>16200</v>
      </c>
      <c r="F1452" s="340">
        <v>850</v>
      </c>
      <c r="G1452" s="341">
        <v>5.54</v>
      </c>
      <c r="H1452" s="340">
        <v>56862000000</v>
      </c>
    </row>
    <row r="1453" spans="1:8">
      <c r="A1453" s="335" t="s">
        <v>3906</v>
      </c>
      <c r="B1453" s="335" t="s">
        <v>3907</v>
      </c>
      <c r="C1453" s="335" t="s">
        <v>514</v>
      </c>
      <c r="D1453" s="335" t="s">
        <v>1470</v>
      </c>
      <c r="E1453" s="340">
        <v>7490</v>
      </c>
      <c r="F1453" s="340">
        <v>50</v>
      </c>
      <c r="G1453" s="341">
        <v>0.67</v>
      </c>
      <c r="H1453" s="340">
        <v>38948000000</v>
      </c>
    </row>
    <row r="1454" spans="1:8">
      <c r="A1454" s="335" t="s">
        <v>3908</v>
      </c>
      <c r="B1454" s="335" t="s">
        <v>3909</v>
      </c>
      <c r="C1454" s="335" t="s">
        <v>514</v>
      </c>
      <c r="D1454" s="335" t="s">
        <v>228</v>
      </c>
      <c r="E1454" s="340">
        <v>15600</v>
      </c>
      <c r="F1454" s="340">
        <v>50</v>
      </c>
      <c r="G1454" s="341">
        <v>0.32</v>
      </c>
      <c r="H1454" s="340">
        <v>137726284800</v>
      </c>
    </row>
    <row r="1455" spans="1:8">
      <c r="A1455" s="335" t="s">
        <v>3910</v>
      </c>
      <c r="B1455" s="335" t="s">
        <v>3911</v>
      </c>
      <c r="C1455" s="335" t="s">
        <v>514</v>
      </c>
      <c r="D1455" s="335" t="s">
        <v>228</v>
      </c>
      <c r="E1455" s="340">
        <v>8990</v>
      </c>
      <c r="F1455" s="340">
        <v>340</v>
      </c>
      <c r="G1455" s="341">
        <v>3.93</v>
      </c>
      <c r="H1455" s="340">
        <v>253671558190</v>
      </c>
    </row>
    <row r="1456" spans="1:8">
      <c r="A1456" s="335" t="s">
        <v>3912</v>
      </c>
      <c r="B1456" s="335" t="s">
        <v>3913</v>
      </c>
      <c r="C1456" s="335" t="s">
        <v>514</v>
      </c>
      <c r="D1456" s="335" t="s">
        <v>1647</v>
      </c>
      <c r="E1456" s="340">
        <v>1735</v>
      </c>
      <c r="F1456" s="340">
        <v>15</v>
      </c>
      <c r="G1456" s="341">
        <v>0.87</v>
      </c>
      <c r="H1456" s="340">
        <v>49048429180</v>
      </c>
    </row>
    <row r="1457" spans="1:8">
      <c r="A1457" s="335" t="s">
        <v>3914</v>
      </c>
      <c r="B1457" s="335" t="s">
        <v>3915</v>
      </c>
      <c r="C1457" s="335" t="s">
        <v>514</v>
      </c>
      <c r="D1457" s="335" t="s">
        <v>1565</v>
      </c>
      <c r="E1457" s="340">
        <v>480</v>
      </c>
      <c r="F1457" s="340">
        <v>0</v>
      </c>
      <c r="G1457" s="341">
        <v>0</v>
      </c>
      <c r="H1457" s="340">
        <v>25343808000</v>
      </c>
    </row>
    <row r="1458" spans="1:8">
      <c r="A1458" s="335" t="s">
        <v>3916</v>
      </c>
      <c r="B1458" s="335" t="s">
        <v>3917</v>
      </c>
      <c r="C1458" s="335" t="s">
        <v>514</v>
      </c>
      <c r="D1458" s="335" t="s">
        <v>1400</v>
      </c>
      <c r="E1458" s="340">
        <v>2790</v>
      </c>
      <c r="F1458" s="340">
        <v>25</v>
      </c>
      <c r="G1458" s="341">
        <v>0.9</v>
      </c>
      <c r="H1458" s="340">
        <v>12164400000</v>
      </c>
    </row>
    <row r="1459" spans="1:8">
      <c r="A1459" s="335" t="s">
        <v>3918</v>
      </c>
      <c r="B1459" s="335" t="s">
        <v>3919</v>
      </c>
      <c r="C1459" s="335" t="s">
        <v>514</v>
      </c>
      <c r="D1459" s="335" t="s">
        <v>1400</v>
      </c>
      <c r="E1459" s="340">
        <v>2070</v>
      </c>
      <c r="F1459" s="340">
        <v>0</v>
      </c>
      <c r="G1459" s="341">
        <v>0</v>
      </c>
      <c r="H1459" s="340">
        <v>9749700000</v>
      </c>
    </row>
    <row r="1460" spans="1:8">
      <c r="A1460" s="335" t="s">
        <v>3920</v>
      </c>
      <c r="B1460" s="335" t="s">
        <v>3921</v>
      </c>
      <c r="C1460" s="335" t="s">
        <v>514</v>
      </c>
      <c r="D1460" s="335" t="s">
        <v>1410</v>
      </c>
      <c r="E1460" s="340">
        <v>3575</v>
      </c>
      <c r="F1460" s="340">
        <v>60</v>
      </c>
      <c r="G1460" s="341">
        <v>1.71</v>
      </c>
      <c r="H1460" s="340">
        <v>363997673325</v>
      </c>
    </row>
    <row r="1461" spans="1:8">
      <c r="A1461" s="335" t="s">
        <v>3922</v>
      </c>
      <c r="B1461" s="335" t="s">
        <v>3923</v>
      </c>
      <c r="C1461" s="335" t="s">
        <v>514</v>
      </c>
      <c r="D1461" s="335" t="s">
        <v>1400</v>
      </c>
      <c r="E1461" s="340">
        <v>16200</v>
      </c>
      <c r="F1461" s="340">
        <v>50</v>
      </c>
      <c r="G1461" s="341">
        <v>0.31</v>
      </c>
      <c r="H1461" s="340">
        <v>426972027600</v>
      </c>
    </row>
    <row r="1462" spans="1:8">
      <c r="A1462" s="335" t="s">
        <v>3924</v>
      </c>
      <c r="B1462" s="335" t="s">
        <v>3925</v>
      </c>
      <c r="C1462" s="335" t="s">
        <v>514</v>
      </c>
      <c r="D1462" s="335" t="s">
        <v>1487</v>
      </c>
      <c r="E1462" s="340">
        <v>1285</v>
      </c>
      <c r="F1462" s="340">
        <v>75</v>
      </c>
      <c r="G1462" s="341">
        <v>6.2</v>
      </c>
      <c r="H1462" s="340">
        <v>53481377465</v>
      </c>
    </row>
    <row r="1463" spans="1:8">
      <c r="A1463" s="335" t="s">
        <v>3926</v>
      </c>
      <c r="B1463" s="335" t="s">
        <v>3927</v>
      </c>
      <c r="C1463" s="335" t="s">
        <v>514</v>
      </c>
      <c r="D1463" s="335" t="s">
        <v>228</v>
      </c>
      <c r="E1463" s="340">
        <v>3640</v>
      </c>
      <c r="F1463" s="340">
        <v>25</v>
      </c>
      <c r="G1463" s="341">
        <v>0.69</v>
      </c>
      <c r="H1463" s="340">
        <v>70616000000</v>
      </c>
    </row>
    <row r="1464" spans="1:8">
      <c r="A1464" s="335" t="s">
        <v>3928</v>
      </c>
      <c r="B1464" s="335" t="s">
        <v>3929</v>
      </c>
      <c r="C1464" s="335" t="s">
        <v>514</v>
      </c>
      <c r="D1464" s="335" t="s">
        <v>1647</v>
      </c>
      <c r="E1464" s="340">
        <v>1770</v>
      </c>
      <c r="F1464" s="340">
        <v>0</v>
      </c>
      <c r="G1464" s="341">
        <v>0</v>
      </c>
      <c r="H1464" s="340">
        <v>80762168880</v>
      </c>
    </row>
    <row r="1465" spans="1:8">
      <c r="A1465" s="335" t="s">
        <v>3930</v>
      </c>
      <c r="B1465" s="335" t="s">
        <v>3931</v>
      </c>
      <c r="C1465" s="335" t="s">
        <v>514</v>
      </c>
      <c r="D1465" s="335" t="s">
        <v>1400</v>
      </c>
      <c r="E1465" s="340">
        <v>596</v>
      </c>
      <c r="F1465" s="340">
        <v>0</v>
      </c>
      <c r="G1465" s="341">
        <v>0</v>
      </c>
      <c r="H1465" s="340">
        <v>47680000000</v>
      </c>
    </row>
    <row r="1466" spans="1:8">
      <c r="A1466" s="335" t="s">
        <v>3932</v>
      </c>
      <c r="B1466" s="335" t="s">
        <v>3933</v>
      </c>
      <c r="C1466" s="335" t="s">
        <v>514</v>
      </c>
      <c r="D1466" s="335" t="s">
        <v>1432</v>
      </c>
      <c r="E1466" s="340">
        <v>27750</v>
      </c>
      <c r="F1466" s="340">
        <v>1950</v>
      </c>
      <c r="G1466" s="341">
        <v>7.56</v>
      </c>
      <c r="H1466" s="340">
        <v>950873563500</v>
      </c>
    </row>
    <row r="1467" spans="1:8">
      <c r="A1467" s="335" t="s">
        <v>3934</v>
      </c>
      <c r="B1467" s="335" t="s">
        <v>3935</v>
      </c>
      <c r="C1467" s="335" t="s">
        <v>514</v>
      </c>
      <c r="D1467" s="335" t="s">
        <v>1473</v>
      </c>
      <c r="E1467" s="340">
        <v>9830</v>
      </c>
      <c r="F1467" s="340">
        <v>130</v>
      </c>
      <c r="G1467" s="341">
        <v>1.34</v>
      </c>
      <c r="H1467" s="340">
        <v>150792200000</v>
      </c>
    </row>
    <row r="1468" spans="1:8">
      <c r="A1468" s="335" t="s">
        <v>3936</v>
      </c>
      <c r="B1468" s="335" t="s">
        <v>3937</v>
      </c>
      <c r="C1468" s="335" t="s">
        <v>514</v>
      </c>
      <c r="D1468" s="335" t="s">
        <v>1397</v>
      </c>
      <c r="E1468" s="340">
        <v>4555</v>
      </c>
      <c r="F1468" s="340">
        <v>0</v>
      </c>
      <c r="G1468" s="341">
        <v>0</v>
      </c>
      <c r="H1468" s="340">
        <v>463345185820</v>
      </c>
    </row>
    <row r="1469" spans="1:8">
      <c r="A1469" s="335" t="s">
        <v>3938</v>
      </c>
      <c r="B1469" s="335" t="s">
        <v>3939</v>
      </c>
      <c r="C1469" s="335" t="s">
        <v>514</v>
      </c>
      <c r="D1469" s="335" t="s">
        <v>1423</v>
      </c>
      <c r="E1469" s="340">
        <v>45600</v>
      </c>
      <c r="F1469" s="340">
        <v>2550</v>
      </c>
      <c r="G1469" s="341">
        <v>5.92</v>
      </c>
      <c r="H1469" s="340">
        <v>1643327191200</v>
      </c>
    </row>
    <row r="1470" spans="1:8">
      <c r="A1470" s="335" t="s">
        <v>3940</v>
      </c>
      <c r="B1470" s="335" t="s">
        <v>3941</v>
      </c>
      <c r="C1470" s="335" t="s">
        <v>514</v>
      </c>
      <c r="D1470" s="335" t="s">
        <v>1423</v>
      </c>
      <c r="E1470" s="340">
        <v>22700</v>
      </c>
      <c r="F1470" s="340">
        <v>0</v>
      </c>
      <c r="G1470" s="341">
        <v>0</v>
      </c>
      <c r="H1470" s="340">
        <v>340500000000</v>
      </c>
    </row>
    <row r="1471" spans="1:8">
      <c r="A1471" s="335" t="s">
        <v>3942</v>
      </c>
      <c r="B1471" s="335" t="s">
        <v>3943</v>
      </c>
      <c r="C1471" s="335" t="s">
        <v>514</v>
      </c>
      <c r="D1471" s="335" t="s">
        <v>1647</v>
      </c>
      <c r="E1471" s="340">
        <v>15950</v>
      </c>
      <c r="F1471" s="340">
        <v>0</v>
      </c>
      <c r="G1471" s="341">
        <v>0</v>
      </c>
      <c r="H1471" s="340">
        <v>98100251700</v>
      </c>
    </row>
    <row r="1472" spans="1:8">
      <c r="A1472" s="335" t="s">
        <v>3944</v>
      </c>
      <c r="B1472" s="335" t="s">
        <v>3945</v>
      </c>
      <c r="C1472" s="335" t="s">
        <v>514</v>
      </c>
      <c r="D1472" s="335" t="s">
        <v>1404</v>
      </c>
      <c r="E1472" s="340">
        <v>11250</v>
      </c>
      <c r="F1472" s="340">
        <v>-50</v>
      </c>
      <c r="G1472" s="341">
        <v>-0.44</v>
      </c>
      <c r="H1472" s="340">
        <v>97031250000</v>
      </c>
    </row>
    <row r="1473" spans="1:8">
      <c r="A1473" s="335" t="s">
        <v>1302</v>
      </c>
      <c r="B1473" s="335" t="s">
        <v>1303</v>
      </c>
      <c r="C1473" s="335" t="s">
        <v>514</v>
      </c>
      <c r="D1473" s="335" t="s">
        <v>1487</v>
      </c>
      <c r="E1473" s="340">
        <v>4450</v>
      </c>
      <c r="F1473" s="340">
        <v>55</v>
      </c>
      <c r="G1473" s="341">
        <v>1.25</v>
      </c>
      <c r="H1473" s="340">
        <v>68863207100</v>
      </c>
    </row>
    <row r="1474" spans="1:8">
      <c r="A1474" s="335" t="s">
        <v>3946</v>
      </c>
      <c r="B1474" s="335" t="s">
        <v>3947</v>
      </c>
      <c r="C1474" s="335" t="s">
        <v>514</v>
      </c>
      <c r="D1474" s="335" t="s">
        <v>1470</v>
      </c>
      <c r="E1474" s="340">
        <v>400</v>
      </c>
      <c r="F1474" s="340">
        <v>0</v>
      </c>
      <c r="G1474" s="341">
        <v>0</v>
      </c>
      <c r="H1474" s="340">
        <v>21280401200</v>
      </c>
    </row>
    <row r="1475" spans="1:8">
      <c r="A1475" s="335" t="s">
        <v>3948</v>
      </c>
      <c r="B1475" s="335" t="s">
        <v>3949</v>
      </c>
      <c r="C1475" s="335" t="s">
        <v>514</v>
      </c>
      <c r="D1475" s="335" t="s">
        <v>1439</v>
      </c>
      <c r="E1475" s="340">
        <v>1820</v>
      </c>
      <c r="F1475" s="340">
        <v>40</v>
      </c>
      <c r="G1475" s="341">
        <v>2.25</v>
      </c>
      <c r="H1475" s="340">
        <v>70899315760</v>
      </c>
    </row>
    <row r="1476" spans="1:8">
      <c r="A1476" s="335" t="s">
        <v>3950</v>
      </c>
      <c r="B1476" s="335" t="s">
        <v>3951</v>
      </c>
      <c r="C1476" s="335" t="s">
        <v>514</v>
      </c>
      <c r="D1476" s="335" t="s">
        <v>1410</v>
      </c>
      <c r="E1476" s="340">
        <v>1050</v>
      </c>
      <c r="F1476" s="340">
        <v>0</v>
      </c>
      <c r="G1476" s="341">
        <v>0</v>
      </c>
      <c r="H1476" s="340">
        <v>134053001250</v>
      </c>
    </row>
    <row r="1477" spans="1:8">
      <c r="A1477" s="335" t="s">
        <v>3952</v>
      </c>
      <c r="B1477" s="335" t="s">
        <v>3953</v>
      </c>
      <c r="C1477" s="335" t="s">
        <v>514</v>
      </c>
      <c r="D1477" s="335" t="s">
        <v>1404</v>
      </c>
      <c r="E1477" s="340">
        <v>3240</v>
      </c>
      <c r="F1477" s="340">
        <v>-15</v>
      </c>
      <c r="G1477" s="341">
        <v>-0.46</v>
      </c>
      <c r="H1477" s="340">
        <v>107227009440</v>
      </c>
    </row>
    <row r="1478" spans="1:8">
      <c r="A1478" s="335" t="s">
        <v>3954</v>
      </c>
      <c r="B1478" s="335" t="s">
        <v>3955</v>
      </c>
      <c r="C1478" s="335" t="s">
        <v>514</v>
      </c>
      <c r="D1478" s="335" t="s">
        <v>1397</v>
      </c>
      <c r="E1478" s="340">
        <v>9090</v>
      </c>
      <c r="F1478" s="340">
        <v>1290</v>
      </c>
      <c r="G1478" s="341">
        <v>16.54</v>
      </c>
      <c r="H1478" s="340">
        <v>94630536000</v>
      </c>
    </row>
    <row r="1479" spans="1:8">
      <c r="A1479" s="335" t="s">
        <v>3956</v>
      </c>
      <c r="B1479" s="335" t="s">
        <v>3957</v>
      </c>
      <c r="C1479" s="335" t="s">
        <v>514</v>
      </c>
      <c r="D1479" s="335" t="s">
        <v>1473</v>
      </c>
      <c r="E1479" s="340">
        <v>2130</v>
      </c>
      <c r="F1479" s="340">
        <v>-80</v>
      </c>
      <c r="G1479" s="341">
        <v>-3.62</v>
      </c>
      <c r="H1479" s="340">
        <v>77476379310</v>
      </c>
    </row>
    <row r="1480" spans="1:8">
      <c r="A1480" s="335" t="s">
        <v>3958</v>
      </c>
      <c r="B1480" s="335" t="s">
        <v>3959</v>
      </c>
      <c r="C1480" s="335" t="s">
        <v>514</v>
      </c>
      <c r="D1480" s="335" t="s">
        <v>1413</v>
      </c>
      <c r="E1480" s="340">
        <v>5080</v>
      </c>
      <c r="F1480" s="340">
        <v>-40</v>
      </c>
      <c r="G1480" s="341">
        <v>-0.78</v>
      </c>
      <c r="H1480" s="340">
        <v>111092747080</v>
      </c>
    </row>
    <row r="1481" spans="1:8">
      <c r="A1481" s="335" t="s">
        <v>3960</v>
      </c>
      <c r="B1481" s="335" t="s">
        <v>3961</v>
      </c>
      <c r="C1481" s="335" t="s">
        <v>514</v>
      </c>
      <c r="D1481" s="335" t="s">
        <v>1423</v>
      </c>
      <c r="E1481" s="340">
        <v>8320</v>
      </c>
      <c r="F1481" s="340">
        <v>40</v>
      </c>
      <c r="G1481" s="341">
        <v>0.48</v>
      </c>
      <c r="H1481" s="340">
        <v>70636800000</v>
      </c>
    </row>
    <row r="1482" spans="1:8">
      <c r="A1482" s="335" t="s">
        <v>3962</v>
      </c>
      <c r="B1482" s="335" t="s">
        <v>3963</v>
      </c>
      <c r="C1482" s="335" t="s">
        <v>514</v>
      </c>
      <c r="D1482" s="335" t="s">
        <v>1487</v>
      </c>
      <c r="E1482" s="340">
        <v>1375</v>
      </c>
      <c r="F1482" s="340">
        <v>15</v>
      </c>
      <c r="G1482" s="341">
        <v>1.1000000000000001</v>
      </c>
      <c r="H1482" s="340">
        <v>108816045250</v>
      </c>
    </row>
    <row r="1483" spans="1:8">
      <c r="A1483" s="335" t="s">
        <v>3964</v>
      </c>
      <c r="B1483" s="335" t="s">
        <v>3965</v>
      </c>
      <c r="C1483" s="335" t="s">
        <v>514</v>
      </c>
      <c r="D1483" s="335" t="s">
        <v>228</v>
      </c>
      <c r="E1483" s="340">
        <v>6400</v>
      </c>
      <c r="F1483" s="340">
        <v>230</v>
      </c>
      <c r="G1483" s="341">
        <v>3.73</v>
      </c>
      <c r="H1483" s="340">
        <v>61489100800</v>
      </c>
    </row>
    <row r="1484" spans="1:8">
      <c r="A1484" s="335" t="s">
        <v>1227</v>
      </c>
      <c r="B1484" s="335" t="s">
        <v>1228</v>
      </c>
      <c r="C1484" s="335" t="s">
        <v>514</v>
      </c>
      <c r="D1484" s="335" t="s">
        <v>1397</v>
      </c>
      <c r="E1484" s="340">
        <v>1055</v>
      </c>
      <c r="F1484" s="340">
        <v>-30</v>
      </c>
      <c r="G1484" s="341">
        <v>-2.76</v>
      </c>
      <c r="H1484" s="340">
        <v>108649904005</v>
      </c>
    </row>
    <row r="1485" spans="1:8">
      <c r="A1485" s="335" t="s">
        <v>350</v>
      </c>
      <c r="B1485" s="335" t="s">
        <v>3966</v>
      </c>
      <c r="C1485" s="335" t="s">
        <v>514</v>
      </c>
      <c r="D1485" s="335" t="s">
        <v>1413</v>
      </c>
      <c r="E1485" s="340">
        <v>7170</v>
      </c>
      <c r="F1485" s="340">
        <v>410</v>
      </c>
      <c r="G1485" s="341">
        <v>6.07</v>
      </c>
      <c r="H1485" s="340">
        <v>245384753550</v>
      </c>
    </row>
    <row r="1486" spans="1:8">
      <c r="A1486" s="335" t="s">
        <v>3967</v>
      </c>
      <c r="B1486" s="335" t="s">
        <v>3968</v>
      </c>
      <c r="C1486" s="335" t="s">
        <v>514</v>
      </c>
      <c r="D1486" s="335" t="s">
        <v>1404</v>
      </c>
      <c r="E1486" s="340">
        <v>4765</v>
      </c>
      <c r="F1486" s="340">
        <v>110</v>
      </c>
      <c r="G1486" s="341">
        <v>2.36</v>
      </c>
      <c r="H1486" s="340">
        <v>138282606260</v>
      </c>
    </row>
    <row r="1487" spans="1:8">
      <c r="A1487" s="335" t="s">
        <v>3969</v>
      </c>
      <c r="B1487" s="335" t="s">
        <v>3970</v>
      </c>
      <c r="C1487" s="335" t="s">
        <v>514</v>
      </c>
      <c r="D1487" s="335" t="s">
        <v>1400</v>
      </c>
      <c r="E1487" s="340">
        <v>3840</v>
      </c>
      <c r="F1487" s="340">
        <v>40</v>
      </c>
      <c r="G1487" s="341">
        <v>1.05</v>
      </c>
      <c r="H1487" s="340">
        <v>48297623040</v>
      </c>
    </row>
    <row r="1488" spans="1:8">
      <c r="A1488" s="335" t="s">
        <v>3971</v>
      </c>
      <c r="B1488" s="335" t="s">
        <v>3972</v>
      </c>
      <c r="C1488" s="335" t="s">
        <v>514</v>
      </c>
      <c r="D1488" s="335" t="s">
        <v>1432</v>
      </c>
      <c r="E1488" s="340">
        <v>10550</v>
      </c>
      <c r="F1488" s="340">
        <v>50</v>
      </c>
      <c r="G1488" s="341">
        <v>0.48</v>
      </c>
      <c r="H1488" s="340">
        <v>126395192850</v>
      </c>
    </row>
    <row r="1489" spans="1:8">
      <c r="A1489" s="335" t="s">
        <v>3973</v>
      </c>
      <c r="B1489" s="335" t="s">
        <v>3974</v>
      </c>
      <c r="C1489" s="335" t="s">
        <v>514</v>
      </c>
      <c r="D1489" s="335" t="s">
        <v>1413</v>
      </c>
      <c r="E1489" s="340">
        <v>24200</v>
      </c>
      <c r="F1489" s="340">
        <v>-200</v>
      </c>
      <c r="G1489" s="341">
        <v>-0.82</v>
      </c>
      <c r="H1489" s="340">
        <v>241302894800</v>
      </c>
    </row>
    <row r="1490" spans="1:8">
      <c r="A1490" s="335" t="s">
        <v>3975</v>
      </c>
      <c r="B1490" s="335" t="s">
        <v>3976</v>
      </c>
      <c r="C1490" s="335" t="s">
        <v>514</v>
      </c>
      <c r="D1490" s="335" t="s">
        <v>1685</v>
      </c>
      <c r="E1490" s="340">
        <v>8500</v>
      </c>
      <c r="F1490" s="340">
        <v>90</v>
      </c>
      <c r="G1490" s="341">
        <v>1.07</v>
      </c>
      <c r="H1490" s="340">
        <v>101004403500</v>
      </c>
    </row>
    <row r="1491" spans="1:8">
      <c r="A1491" s="335" t="s">
        <v>3977</v>
      </c>
      <c r="B1491" s="335" t="s">
        <v>3978</v>
      </c>
      <c r="C1491" s="335" t="s">
        <v>514</v>
      </c>
      <c r="D1491" s="335" t="s">
        <v>1413</v>
      </c>
      <c r="E1491" s="340">
        <v>55900</v>
      </c>
      <c r="F1491" s="340">
        <v>-200</v>
      </c>
      <c r="G1491" s="341">
        <v>-0.36</v>
      </c>
      <c r="H1491" s="340">
        <v>552333589600</v>
      </c>
    </row>
    <row r="1492" spans="1:8">
      <c r="A1492" s="335" t="s">
        <v>3979</v>
      </c>
      <c r="B1492" s="335" t="s">
        <v>3980</v>
      </c>
      <c r="C1492" s="335" t="s">
        <v>514</v>
      </c>
      <c r="D1492" s="335" t="s">
        <v>1413</v>
      </c>
      <c r="E1492" s="340">
        <v>31000</v>
      </c>
      <c r="F1492" s="340">
        <v>200</v>
      </c>
      <c r="G1492" s="341">
        <v>0.65</v>
      </c>
      <c r="H1492" s="340">
        <v>355387937000</v>
      </c>
    </row>
    <row r="1493" spans="1:8">
      <c r="A1493" s="335" t="s">
        <v>3981</v>
      </c>
      <c r="B1493" s="335" t="s">
        <v>3982</v>
      </c>
      <c r="C1493" s="335" t="s">
        <v>514</v>
      </c>
      <c r="D1493" s="335" t="s">
        <v>1413</v>
      </c>
      <c r="E1493" s="340">
        <v>177500</v>
      </c>
      <c r="F1493" s="340">
        <v>-1000</v>
      </c>
      <c r="G1493" s="341">
        <v>-0.56000000000000005</v>
      </c>
      <c r="H1493" s="340">
        <v>2216168262500</v>
      </c>
    </row>
    <row r="1494" spans="1:8">
      <c r="A1494" s="335" t="s">
        <v>3983</v>
      </c>
      <c r="B1494" s="335" t="s">
        <v>3984</v>
      </c>
      <c r="C1494" s="335" t="s">
        <v>514</v>
      </c>
      <c r="D1494" s="335" t="s">
        <v>1410</v>
      </c>
      <c r="E1494" s="340">
        <v>7210</v>
      </c>
      <c r="F1494" s="340">
        <v>-40</v>
      </c>
      <c r="G1494" s="341">
        <v>-0.55000000000000004</v>
      </c>
      <c r="H1494" s="340">
        <v>108150000000</v>
      </c>
    </row>
    <row r="1495" spans="1:8">
      <c r="A1495" s="335" t="s">
        <v>1213</v>
      </c>
      <c r="B1495" s="335" t="s">
        <v>1214</v>
      </c>
      <c r="C1495" s="335" t="s">
        <v>514</v>
      </c>
      <c r="D1495" s="335" t="s">
        <v>1397</v>
      </c>
      <c r="E1495" s="340">
        <v>9520</v>
      </c>
      <c r="F1495" s="340">
        <v>40</v>
      </c>
      <c r="G1495" s="341">
        <v>0.42</v>
      </c>
      <c r="H1495" s="340">
        <v>117312065920</v>
      </c>
    </row>
    <row r="1496" spans="1:8">
      <c r="A1496" s="335" t="s">
        <v>3985</v>
      </c>
      <c r="B1496" s="335" t="s">
        <v>3986</v>
      </c>
      <c r="C1496" s="335" t="s">
        <v>514</v>
      </c>
      <c r="D1496" s="335" t="s">
        <v>1647</v>
      </c>
      <c r="E1496" s="340">
        <v>5240</v>
      </c>
      <c r="F1496" s="340">
        <v>-180</v>
      </c>
      <c r="G1496" s="341">
        <v>-3.32</v>
      </c>
      <c r="H1496" s="340">
        <v>201148545480</v>
      </c>
    </row>
    <row r="1497" spans="1:8">
      <c r="A1497" s="335" t="s">
        <v>3987</v>
      </c>
      <c r="B1497" s="335" t="s">
        <v>3988</v>
      </c>
      <c r="C1497" s="335" t="s">
        <v>514</v>
      </c>
      <c r="D1497" s="335" t="s">
        <v>1432</v>
      </c>
      <c r="E1497" s="340">
        <v>4875</v>
      </c>
      <c r="F1497" s="340">
        <v>120</v>
      </c>
      <c r="G1497" s="341">
        <v>2.52</v>
      </c>
      <c r="H1497" s="340">
        <v>67872065625</v>
      </c>
    </row>
    <row r="1498" spans="1:8">
      <c r="A1498" s="335" t="s">
        <v>1158</v>
      </c>
      <c r="B1498" s="335" t="s">
        <v>1159</v>
      </c>
      <c r="C1498" s="335" t="s">
        <v>514</v>
      </c>
      <c r="D1498" s="335" t="s">
        <v>1401</v>
      </c>
      <c r="E1498" s="340">
        <v>13400</v>
      </c>
      <c r="F1498" s="340">
        <v>300</v>
      </c>
      <c r="G1498" s="341">
        <v>2.29</v>
      </c>
      <c r="H1498" s="340">
        <v>151583962400</v>
      </c>
    </row>
    <row r="1499" spans="1:8">
      <c r="A1499" s="335" t="s">
        <v>3989</v>
      </c>
      <c r="B1499" s="335" t="s">
        <v>3990</v>
      </c>
      <c r="C1499" s="335" t="s">
        <v>510</v>
      </c>
      <c r="D1499" s="335" t="s">
        <v>3991</v>
      </c>
      <c r="E1499" s="340">
        <v>4620</v>
      </c>
      <c r="F1499" s="340">
        <v>115</v>
      </c>
      <c r="G1499" s="341">
        <v>2.5499999999999998</v>
      </c>
      <c r="H1499" s="340">
        <v>216319002900</v>
      </c>
    </row>
    <row r="1500" spans="1:8">
      <c r="A1500" s="335" t="s">
        <v>3992</v>
      </c>
      <c r="B1500" s="335" t="s">
        <v>3993</v>
      </c>
      <c r="C1500" s="335" t="s">
        <v>510</v>
      </c>
      <c r="D1500" s="335" t="s">
        <v>3994</v>
      </c>
      <c r="E1500" s="340">
        <v>26900</v>
      </c>
      <c r="F1500" s="340">
        <v>200</v>
      </c>
      <c r="G1500" s="341">
        <v>0.75</v>
      </c>
      <c r="H1500" s="340">
        <v>356359390900</v>
      </c>
    </row>
    <row r="1501" spans="1:8">
      <c r="A1501" s="335" t="s">
        <v>3995</v>
      </c>
      <c r="B1501" s="335" t="s">
        <v>3996</v>
      </c>
      <c r="C1501" s="335" t="s">
        <v>510</v>
      </c>
      <c r="D1501" s="335" t="s">
        <v>3994</v>
      </c>
      <c r="E1501" s="340">
        <v>7270</v>
      </c>
      <c r="F1501" s="340">
        <v>260</v>
      </c>
      <c r="G1501" s="341">
        <v>3.71</v>
      </c>
      <c r="H1501" s="340">
        <v>695861070570</v>
      </c>
    </row>
    <row r="1502" spans="1:8">
      <c r="A1502" s="335" t="s">
        <v>3997</v>
      </c>
      <c r="B1502" s="335" t="s">
        <v>3998</v>
      </c>
      <c r="C1502" s="335" t="s">
        <v>510</v>
      </c>
      <c r="D1502" s="335" t="s">
        <v>3999</v>
      </c>
      <c r="E1502" s="340">
        <v>162500</v>
      </c>
      <c r="F1502" s="340">
        <v>4500</v>
      </c>
      <c r="G1502" s="341">
        <v>2.85</v>
      </c>
      <c r="H1502" s="340">
        <v>2808634725000</v>
      </c>
    </row>
    <row r="1503" spans="1:8">
      <c r="A1503" s="335" t="s">
        <v>4000</v>
      </c>
      <c r="B1503" s="335" t="s">
        <v>4001</v>
      </c>
      <c r="C1503" s="335" t="s">
        <v>510</v>
      </c>
      <c r="D1503" s="335" t="s">
        <v>3994</v>
      </c>
      <c r="E1503" s="340">
        <v>6690</v>
      </c>
      <c r="F1503" s="340">
        <v>-100</v>
      </c>
      <c r="G1503" s="341">
        <v>-1.47</v>
      </c>
      <c r="H1503" s="340">
        <v>2180506795740</v>
      </c>
    </row>
    <row r="1504" spans="1:8">
      <c r="A1504" s="335" t="s">
        <v>4002</v>
      </c>
      <c r="B1504" s="335" t="s">
        <v>4003</v>
      </c>
      <c r="C1504" s="335" t="s">
        <v>510</v>
      </c>
      <c r="D1504" s="335" t="s">
        <v>4004</v>
      </c>
      <c r="E1504" s="340">
        <v>345000</v>
      </c>
      <c r="F1504" s="340">
        <v>-500</v>
      </c>
      <c r="G1504" s="341">
        <v>-0.14000000000000001</v>
      </c>
      <c r="H1504" s="340">
        <v>215492175000</v>
      </c>
    </row>
    <row r="1505" spans="1:8">
      <c r="A1505" s="335" t="s">
        <v>4005</v>
      </c>
      <c r="B1505" s="335" t="s">
        <v>4006</v>
      </c>
      <c r="C1505" s="335" t="s">
        <v>510</v>
      </c>
      <c r="D1505" s="335" t="s">
        <v>4004</v>
      </c>
      <c r="E1505" s="340">
        <v>151000</v>
      </c>
      <c r="F1505" s="340">
        <v>-500</v>
      </c>
      <c r="G1505" s="341">
        <v>-0.33</v>
      </c>
      <c r="H1505" s="340">
        <v>32523135000</v>
      </c>
    </row>
    <row r="1506" spans="1:8">
      <c r="A1506" s="335" t="s">
        <v>4007</v>
      </c>
      <c r="B1506" s="335" t="s">
        <v>4008</v>
      </c>
      <c r="C1506" s="335" t="s">
        <v>510</v>
      </c>
      <c r="D1506" s="335" t="s">
        <v>3994</v>
      </c>
      <c r="E1506" s="340">
        <v>93200</v>
      </c>
      <c r="F1506" s="340">
        <v>-800</v>
      </c>
      <c r="G1506" s="341">
        <v>-0.85</v>
      </c>
      <c r="H1506" s="340">
        <v>2719296213600</v>
      </c>
    </row>
    <row r="1507" spans="1:8">
      <c r="A1507" s="335" t="s">
        <v>4009</v>
      </c>
      <c r="B1507" s="335" t="s">
        <v>4010</v>
      </c>
      <c r="C1507" s="335" t="s">
        <v>510</v>
      </c>
      <c r="D1507" s="335" t="s">
        <v>3991</v>
      </c>
      <c r="E1507" s="340">
        <v>27600</v>
      </c>
      <c r="F1507" s="340">
        <v>-450</v>
      </c>
      <c r="G1507" s="341">
        <v>-1.6</v>
      </c>
      <c r="H1507" s="340">
        <v>968760000000</v>
      </c>
    </row>
    <row r="1508" spans="1:8">
      <c r="A1508" s="335" t="s">
        <v>4011</v>
      </c>
      <c r="B1508" s="335" t="s">
        <v>4012</v>
      </c>
      <c r="C1508" s="335" t="s">
        <v>510</v>
      </c>
      <c r="D1508" s="335" t="s">
        <v>3994</v>
      </c>
      <c r="E1508" s="340">
        <v>74000</v>
      </c>
      <c r="F1508" s="340">
        <v>-700</v>
      </c>
      <c r="G1508" s="341">
        <v>-0.94</v>
      </c>
      <c r="H1508" s="340">
        <v>312761888000</v>
      </c>
    </row>
    <row r="1509" spans="1:8">
      <c r="A1509" s="335" t="s">
        <v>4013</v>
      </c>
      <c r="B1509" s="335" t="s">
        <v>4014</v>
      </c>
      <c r="C1509" s="335" t="s">
        <v>510</v>
      </c>
      <c r="D1509" s="335" t="s">
        <v>4015</v>
      </c>
      <c r="E1509" s="340">
        <v>180500</v>
      </c>
      <c r="F1509" s="340">
        <v>-2500</v>
      </c>
      <c r="G1509" s="341">
        <v>-1.37</v>
      </c>
      <c r="H1509" s="340">
        <v>4117628092000</v>
      </c>
    </row>
    <row r="1510" spans="1:8">
      <c r="A1510" s="335" t="s">
        <v>4016</v>
      </c>
      <c r="B1510" s="335" t="s">
        <v>4017</v>
      </c>
      <c r="C1510" s="335" t="s">
        <v>510</v>
      </c>
      <c r="D1510" s="335" t="s">
        <v>4018</v>
      </c>
      <c r="E1510" s="340">
        <v>4705</v>
      </c>
      <c r="F1510" s="340">
        <v>-70</v>
      </c>
      <c r="G1510" s="341">
        <v>-1.47</v>
      </c>
      <c r="H1510" s="340">
        <v>169054286965</v>
      </c>
    </row>
    <row r="1511" spans="1:8">
      <c r="A1511" s="335" t="s">
        <v>4019</v>
      </c>
      <c r="B1511" s="335" t="s">
        <v>4020</v>
      </c>
      <c r="C1511" s="335" t="s">
        <v>510</v>
      </c>
      <c r="D1511" s="335" t="s">
        <v>4018</v>
      </c>
      <c r="E1511" s="340">
        <v>36550</v>
      </c>
      <c r="F1511" s="340">
        <v>0</v>
      </c>
      <c r="G1511" s="341">
        <v>0</v>
      </c>
      <c r="H1511" s="340">
        <v>7310000000</v>
      </c>
    </row>
    <row r="1512" spans="1:8">
      <c r="A1512" s="335" t="s">
        <v>4021</v>
      </c>
      <c r="B1512" s="335" t="s">
        <v>4022</v>
      </c>
      <c r="C1512" s="335" t="s">
        <v>510</v>
      </c>
      <c r="D1512" s="335" t="s">
        <v>3994</v>
      </c>
      <c r="E1512" s="340">
        <v>56900</v>
      </c>
      <c r="F1512" s="340">
        <v>600</v>
      </c>
      <c r="G1512" s="341">
        <v>1.07</v>
      </c>
      <c r="H1512" s="340">
        <v>128606688700</v>
      </c>
    </row>
    <row r="1513" spans="1:8">
      <c r="A1513" s="335" t="s">
        <v>4023</v>
      </c>
      <c r="B1513" s="335" t="s">
        <v>4024</v>
      </c>
      <c r="C1513" s="335" t="s">
        <v>510</v>
      </c>
      <c r="D1513" s="335" t="s">
        <v>4018</v>
      </c>
      <c r="E1513" s="340">
        <v>416000</v>
      </c>
      <c r="F1513" s="340">
        <v>5000</v>
      </c>
      <c r="G1513" s="341">
        <v>1.22</v>
      </c>
      <c r="H1513" s="340">
        <v>6262541376000</v>
      </c>
    </row>
    <row r="1514" spans="1:8">
      <c r="A1514" s="335" t="s">
        <v>4025</v>
      </c>
      <c r="B1514" s="335" t="s">
        <v>4026</v>
      </c>
      <c r="C1514" s="335" t="s">
        <v>510</v>
      </c>
      <c r="D1514" s="335" t="s">
        <v>4018</v>
      </c>
      <c r="E1514" s="340">
        <v>187000</v>
      </c>
      <c r="F1514" s="340">
        <v>3000</v>
      </c>
      <c r="G1514" s="341">
        <v>1.63</v>
      </c>
      <c r="H1514" s="340">
        <v>248229971000</v>
      </c>
    </row>
    <row r="1515" spans="1:8">
      <c r="A1515" s="335" t="s">
        <v>4027</v>
      </c>
      <c r="B1515" s="335" t="s">
        <v>4028</v>
      </c>
      <c r="C1515" s="335" t="s">
        <v>510</v>
      </c>
      <c r="D1515" s="335" t="s">
        <v>3994</v>
      </c>
      <c r="E1515" s="340">
        <v>63400</v>
      </c>
      <c r="F1515" s="340">
        <v>-900</v>
      </c>
      <c r="G1515" s="341">
        <v>-1.4</v>
      </c>
      <c r="H1515" s="340">
        <v>73194158800</v>
      </c>
    </row>
    <row r="1516" spans="1:8">
      <c r="A1516" s="335" t="s">
        <v>4029</v>
      </c>
      <c r="B1516" s="335" t="s">
        <v>4030</v>
      </c>
      <c r="C1516" s="335" t="s">
        <v>510</v>
      </c>
      <c r="D1516" s="335" t="s">
        <v>3991</v>
      </c>
      <c r="E1516" s="340">
        <v>877</v>
      </c>
      <c r="F1516" s="340">
        <v>6</v>
      </c>
      <c r="G1516" s="341">
        <v>0.69</v>
      </c>
      <c r="H1516" s="340">
        <v>176429539241</v>
      </c>
    </row>
    <row r="1517" spans="1:8">
      <c r="A1517" s="335" t="s">
        <v>4031</v>
      </c>
      <c r="B1517" s="335" t="s">
        <v>4032</v>
      </c>
      <c r="C1517" s="335" t="s">
        <v>510</v>
      </c>
      <c r="D1517" s="335" t="s">
        <v>4033</v>
      </c>
      <c r="E1517" s="340">
        <v>6070</v>
      </c>
      <c r="F1517" s="340">
        <v>20</v>
      </c>
      <c r="G1517" s="341">
        <v>0.33</v>
      </c>
      <c r="H1517" s="340">
        <v>257649581230</v>
      </c>
    </row>
    <row r="1518" spans="1:8">
      <c r="A1518" s="335" t="s">
        <v>4034</v>
      </c>
      <c r="B1518" s="335" t="s">
        <v>4035</v>
      </c>
      <c r="C1518" s="335" t="s">
        <v>510</v>
      </c>
      <c r="D1518" s="335" t="s">
        <v>4036</v>
      </c>
      <c r="E1518" s="340">
        <v>47200</v>
      </c>
      <c r="F1518" s="340">
        <v>-100</v>
      </c>
      <c r="G1518" s="341">
        <v>-0.21</v>
      </c>
      <c r="H1518" s="340">
        <v>3341760000000</v>
      </c>
    </row>
    <row r="1519" spans="1:8">
      <c r="A1519" s="335" t="s">
        <v>896</v>
      </c>
      <c r="B1519" s="335" t="s">
        <v>897</v>
      </c>
      <c r="C1519" s="335" t="s">
        <v>510</v>
      </c>
      <c r="D1519" s="335" t="s">
        <v>4037</v>
      </c>
      <c r="E1519" s="340">
        <v>57700</v>
      </c>
      <c r="F1519" s="340">
        <v>1400</v>
      </c>
      <c r="G1519" s="341">
        <v>2.4900000000000002</v>
      </c>
      <c r="H1519" s="340">
        <v>2561798527600</v>
      </c>
    </row>
    <row r="1520" spans="1:8">
      <c r="A1520" s="335" t="s">
        <v>4038</v>
      </c>
      <c r="B1520" s="335" t="s">
        <v>4039</v>
      </c>
      <c r="C1520" s="335" t="s">
        <v>510</v>
      </c>
      <c r="D1520" s="335" t="s">
        <v>4037</v>
      </c>
      <c r="E1520" s="340">
        <v>103500</v>
      </c>
      <c r="F1520" s="340">
        <v>500</v>
      </c>
      <c r="G1520" s="341">
        <v>0.49</v>
      </c>
      <c r="H1520" s="340">
        <v>11624706000</v>
      </c>
    </row>
    <row r="1521" spans="1:8">
      <c r="A1521" s="335" t="s">
        <v>4040</v>
      </c>
      <c r="B1521" s="335" t="s">
        <v>4041</v>
      </c>
      <c r="C1521" s="335" t="s">
        <v>510</v>
      </c>
      <c r="D1521" s="335" t="s">
        <v>3994</v>
      </c>
      <c r="E1521" s="340">
        <v>8350</v>
      </c>
      <c r="F1521" s="340">
        <v>-90</v>
      </c>
      <c r="G1521" s="341">
        <v>-1.07</v>
      </c>
      <c r="H1521" s="340">
        <v>1412367705550</v>
      </c>
    </row>
    <row r="1522" spans="1:8">
      <c r="A1522" s="335" t="s">
        <v>4042</v>
      </c>
      <c r="B1522" s="335" t="s">
        <v>4043</v>
      </c>
      <c r="C1522" s="335" t="s">
        <v>510</v>
      </c>
      <c r="D1522" s="335" t="s">
        <v>3999</v>
      </c>
      <c r="E1522" s="340">
        <v>173500</v>
      </c>
      <c r="F1522" s="340">
        <v>2000</v>
      </c>
      <c r="G1522" s="341">
        <v>1.17</v>
      </c>
      <c r="H1522" s="340">
        <v>427783161500</v>
      </c>
    </row>
    <row r="1523" spans="1:8">
      <c r="A1523" s="335" t="s">
        <v>4044</v>
      </c>
      <c r="B1523" s="335" t="s">
        <v>4045</v>
      </c>
      <c r="C1523" s="335" t="s">
        <v>510</v>
      </c>
      <c r="D1523" s="335" t="s">
        <v>3994</v>
      </c>
      <c r="E1523" s="340">
        <v>85700</v>
      </c>
      <c r="F1523" s="340">
        <v>-1800</v>
      </c>
      <c r="G1523" s="341">
        <v>-2.06</v>
      </c>
      <c r="H1523" s="340">
        <v>1323316153400</v>
      </c>
    </row>
    <row r="1524" spans="1:8">
      <c r="A1524" s="335" t="s">
        <v>4046</v>
      </c>
      <c r="B1524" s="335" t="s">
        <v>4047</v>
      </c>
      <c r="C1524" s="335" t="s">
        <v>510</v>
      </c>
      <c r="D1524" s="335" t="s">
        <v>3994</v>
      </c>
      <c r="E1524" s="340">
        <v>43550</v>
      </c>
      <c r="F1524" s="340">
        <v>-300</v>
      </c>
      <c r="G1524" s="341">
        <v>-0.68</v>
      </c>
      <c r="H1524" s="340">
        <v>73430308250</v>
      </c>
    </row>
    <row r="1525" spans="1:8">
      <c r="A1525" s="335" t="s">
        <v>4048</v>
      </c>
      <c r="B1525" s="335" t="s">
        <v>4049</v>
      </c>
      <c r="C1525" s="335" t="s">
        <v>510</v>
      </c>
      <c r="D1525" s="335" t="s">
        <v>4050</v>
      </c>
      <c r="E1525" s="340">
        <v>119500</v>
      </c>
      <c r="F1525" s="340">
        <v>-1000</v>
      </c>
      <c r="G1525" s="341">
        <v>-0.83</v>
      </c>
      <c r="H1525" s="340">
        <v>2313369191000</v>
      </c>
    </row>
    <row r="1526" spans="1:8">
      <c r="A1526" s="335" t="s">
        <v>4051</v>
      </c>
      <c r="B1526" s="335" t="s">
        <v>4052</v>
      </c>
      <c r="C1526" s="335" t="s">
        <v>510</v>
      </c>
      <c r="D1526" s="335" t="s">
        <v>4050</v>
      </c>
      <c r="E1526" s="340">
        <v>73400</v>
      </c>
      <c r="F1526" s="340">
        <v>-200</v>
      </c>
      <c r="G1526" s="341">
        <v>-0.27</v>
      </c>
      <c r="H1526" s="340">
        <v>155159159000</v>
      </c>
    </row>
    <row r="1527" spans="1:8">
      <c r="A1527" s="335" t="s">
        <v>4053</v>
      </c>
      <c r="B1527" s="335" t="s">
        <v>4054</v>
      </c>
      <c r="C1527" s="335" t="s">
        <v>510</v>
      </c>
      <c r="D1527" s="335" t="s">
        <v>3994</v>
      </c>
      <c r="E1527" s="340">
        <v>6760</v>
      </c>
      <c r="F1527" s="340">
        <v>0</v>
      </c>
      <c r="G1527" s="341">
        <v>0</v>
      </c>
      <c r="H1527" s="340">
        <v>134726800000</v>
      </c>
    </row>
    <row r="1528" spans="1:8">
      <c r="A1528" s="335" t="s">
        <v>4055</v>
      </c>
      <c r="B1528" s="335" t="s">
        <v>4056</v>
      </c>
      <c r="C1528" s="335" t="s">
        <v>510</v>
      </c>
      <c r="D1528" s="335" t="s">
        <v>4057</v>
      </c>
      <c r="E1528" s="340">
        <v>5690</v>
      </c>
      <c r="F1528" s="340">
        <v>10</v>
      </c>
      <c r="G1528" s="341">
        <v>0.18</v>
      </c>
      <c r="H1528" s="340">
        <v>91040000000</v>
      </c>
    </row>
    <row r="1529" spans="1:8">
      <c r="A1529" s="335" t="s">
        <v>4058</v>
      </c>
      <c r="B1529" s="335" t="s">
        <v>4059</v>
      </c>
      <c r="C1529" s="335" t="s">
        <v>510</v>
      </c>
      <c r="D1529" s="335" t="s">
        <v>4057</v>
      </c>
      <c r="E1529" s="340">
        <v>5530</v>
      </c>
      <c r="F1529" s="340">
        <v>20</v>
      </c>
      <c r="G1529" s="341">
        <v>0.36</v>
      </c>
      <c r="H1529" s="340">
        <v>79632000000</v>
      </c>
    </row>
    <row r="1530" spans="1:8">
      <c r="A1530" s="335" t="s">
        <v>4060</v>
      </c>
      <c r="B1530" s="335" t="s">
        <v>4061</v>
      </c>
      <c r="C1530" s="335" t="s">
        <v>510</v>
      </c>
      <c r="D1530" s="335" t="s">
        <v>3999</v>
      </c>
      <c r="E1530" s="340">
        <v>43100</v>
      </c>
      <c r="F1530" s="340">
        <v>200</v>
      </c>
      <c r="G1530" s="341">
        <v>0.47</v>
      </c>
      <c r="H1530" s="340">
        <v>295666000000</v>
      </c>
    </row>
    <row r="1531" spans="1:8">
      <c r="A1531" s="335" t="s">
        <v>4062</v>
      </c>
      <c r="B1531" s="335" t="s">
        <v>4063</v>
      </c>
      <c r="C1531" s="335" t="s">
        <v>510</v>
      </c>
      <c r="D1531" s="335" t="s">
        <v>3991</v>
      </c>
      <c r="E1531" s="340">
        <v>6060</v>
      </c>
      <c r="F1531" s="340">
        <v>30</v>
      </c>
      <c r="G1531" s="341">
        <v>0.5</v>
      </c>
      <c r="H1531" s="340">
        <v>868149540000</v>
      </c>
    </row>
    <row r="1532" spans="1:8">
      <c r="A1532" s="335" t="s">
        <v>4064</v>
      </c>
      <c r="B1532" s="335" t="s">
        <v>4065</v>
      </c>
      <c r="C1532" s="335" t="s">
        <v>510</v>
      </c>
      <c r="D1532" s="335" t="s">
        <v>4004</v>
      </c>
      <c r="E1532" s="340">
        <v>138500</v>
      </c>
      <c r="F1532" s="340">
        <v>11000</v>
      </c>
      <c r="G1532" s="341">
        <v>8.6300000000000008</v>
      </c>
      <c r="H1532" s="340">
        <v>2132900000000</v>
      </c>
    </row>
    <row r="1533" spans="1:8">
      <c r="A1533" s="335" t="s">
        <v>4066</v>
      </c>
      <c r="B1533" s="335" t="s">
        <v>4067</v>
      </c>
      <c r="C1533" s="335" t="s">
        <v>510</v>
      </c>
      <c r="D1533" s="335" t="s">
        <v>3991</v>
      </c>
      <c r="E1533" s="340">
        <v>16550</v>
      </c>
      <c r="F1533" s="340">
        <v>-100</v>
      </c>
      <c r="G1533" s="341">
        <v>-0.6</v>
      </c>
      <c r="H1533" s="340">
        <v>1023711338500</v>
      </c>
    </row>
    <row r="1534" spans="1:8">
      <c r="A1534" s="335" t="s">
        <v>4068</v>
      </c>
      <c r="B1534" s="335" t="s">
        <v>4069</v>
      </c>
      <c r="C1534" s="335" t="s">
        <v>510</v>
      </c>
      <c r="D1534" s="335" t="s">
        <v>3994</v>
      </c>
      <c r="E1534" s="340">
        <v>39200</v>
      </c>
      <c r="F1534" s="340">
        <v>100</v>
      </c>
      <c r="G1534" s="341">
        <v>0.26</v>
      </c>
      <c r="H1534" s="340">
        <v>3642282817600</v>
      </c>
    </row>
    <row r="1535" spans="1:8">
      <c r="A1535" s="335" t="s">
        <v>4070</v>
      </c>
      <c r="B1535" s="335" t="s">
        <v>4071</v>
      </c>
      <c r="C1535" s="335" t="s">
        <v>510</v>
      </c>
      <c r="D1535" s="335" t="s">
        <v>4050</v>
      </c>
      <c r="E1535" s="340">
        <v>41700</v>
      </c>
      <c r="F1535" s="340">
        <v>-1300</v>
      </c>
      <c r="G1535" s="341">
        <v>-3.02</v>
      </c>
      <c r="H1535" s="340">
        <v>3564969195600</v>
      </c>
    </row>
    <row r="1536" spans="1:8">
      <c r="A1536" s="335" t="s">
        <v>4072</v>
      </c>
      <c r="B1536" s="335" t="s">
        <v>4073</v>
      </c>
      <c r="C1536" s="335" t="s">
        <v>510</v>
      </c>
      <c r="D1536" s="335" t="s">
        <v>3999</v>
      </c>
      <c r="E1536" s="340">
        <v>2450</v>
      </c>
      <c r="F1536" s="340">
        <v>-50</v>
      </c>
      <c r="G1536" s="341">
        <v>-2</v>
      </c>
      <c r="H1536" s="340">
        <v>202207721800</v>
      </c>
    </row>
    <row r="1537" spans="1:8">
      <c r="A1537" s="335" t="s">
        <v>4074</v>
      </c>
      <c r="B1537" s="335" t="s">
        <v>4075</v>
      </c>
      <c r="C1537" s="335" t="s">
        <v>510</v>
      </c>
      <c r="D1537" s="335" t="s">
        <v>3999</v>
      </c>
      <c r="E1537" s="340">
        <v>38250</v>
      </c>
      <c r="F1537" s="340">
        <v>100</v>
      </c>
      <c r="G1537" s="341">
        <v>0.26</v>
      </c>
      <c r="H1537" s="340">
        <v>2945250000000</v>
      </c>
    </row>
    <row r="1538" spans="1:8">
      <c r="A1538" s="335" t="s">
        <v>4076</v>
      </c>
      <c r="B1538" s="335" t="s">
        <v>4077</v>
      </c>
      <c r="C1538" s="335" t="s">
        <v>510</v>
      </c>
      <c r="D1538" s="335" t="s">
        <v>3994</v>
      </c>
      <c r="E1538" s="340">
        <v>32600</v>
      </c>
      <c r="F1538" s="340">
        <v>300</v>
      </c>
      <c r="G1538" s="341">
        <v>0.93</v>
      </c>
      <c r="H1538" s="340">
        <v>58185327600</v>
      </c>
    </row>
    <row r="1539" spans="1:8">
      <c r="A1539" s="335" t="s">
        <v>4078</v>
      </c>
      <c r="B1539" s="335" t="s">
        <v>4079</v>
      </c>
      <c r="C1539" s="335" t="s">
        <v>510</v>
      </c>
      <c r="D1539" s="335" t="s">
        <v>3994</v>
      </c>
      <c r="E1539" s="340">
        <v>11350</v>
      </c>
      <c r="F1539" s="340">
        <v>100</v>
      </c>
      <c r="G1539" s="341">
        <v>0.89</v>
      </c>
      <c r="H1539" s="340">
        <v>678068533350</v>
      </c>
    </row>
    <row r="1540" spans="1:8">
      <c r="A1540" s="335" t="s">
        <v>4080</v>
      </c>
      <c r="B1540" s="335" t="s">
        <v>4081</v>
      </c>
      <c r="C1540" s="335" t="s">
        <v>510</v>
      </c>
      <c r="D1540" s="335" t="s">
        <v>4050</v>
      </c>
      <c r="E1540" s="340">
        <v>10100</v>
      </c>
      <c r="F1540" s="340">
        <v>-50</v>
      </c>
      <c r="G1540" s="341">
        <v>-0.49</v>
      </c>
      <c r="H1540" s="340">
        <v>166246000000</v>
      </c>
    </row>
    <row r="1541" spans="1:8">
      <c r="A1541" s="335" t="s">
        <v>4082</v>
      </c>
      <c r="B1541" s="335" t="s">
        <v>4083</v>
      </c>
      <c r="C1541" s="335" t="s">
        <v>510</v>
      </c>
      <c r="D1541" s="335" t="s">
        <v>1423</v>
      </c>
      <c r="E1541" s="340">
        <v>6200</v>
      </c>
      <c r="F1541" s="340">
        <v>-90</v>
      </c>
      <c r="G1541" s="341">
        <v>-1.43</v>
      </c>
      <c r="H1541" s="340">
        <v>197780000000</v>
      </c>
    </row>
    <row r="1542" spans="1:8">
      <c r="A1542" s="335" t="s">
        <v>4084</v>
      </c>
      <c r="B1542" s="335" t="s">
        <v>4085</v>
      </c>
      <c r="C1542" s="335" t="s">
        <v>510</v>
      </c>
      <c r="D1542" s="335" t="s">
        <v>4050</v>
      </c>
      <c r="E1542" s="340">
        <v>28900</v>
      </c>
      <c r="F1542" s="340">
        <v>-450</v>
      </c>
      <c r="G1542" s="341">
        <v>-1.53</v>
      </c>
      <c r="H1542" s="340">
        <v>1904721837000</v>
      </c>
    </row>
    <row r="1543" spans="1:8">
      <c r="A1543" s="335" t="s">
        <v>4086</v>
      </c>
      <c r="B1543" s="335" t="s">
        <v>4087</v>
      </c>
      <c r="C1543" s="335" t="s">
        <v>510</v>
      </c>
      <c r="D1543" s="335" t="s">
        <v>4015</v>
      </c>
      <c r="E1543" s="340">
        <v>27800</v>
      </c>
      <c r="F1543" s="340">
        <v>-1200</v>
      </c>
      <c r="G1543" s="341">
        <v>-4.1399999999999997</v>
      </c>
      <c r="H1543" s="340">
        <v>9470019876600</v>
      </c>
    </row>
    <row r="1544" spans="1:8">
      <c r="A1544" s="335" t="s">
        <v>4088</v>
      </c>
      <c r="B1544" s="335" t="s">
        <v>4089</v>
      </c>
      <c r="C1544" s="335" t="s">
        <v>510</v>
      </c>
      <c r="D1544" s="335" t="s">
        <v>4090</v>
      </c>
      <c r="E1544" s="340">
        <v>9390</v>
      </c>
      <c r="F1544" s="340">
        <v>30</v>
      </c>
      <c r="G1544" s="341">
        <v>0.32</v>
      </c>
      <c r="H1544" s="340">
        <v>381228572580</v>
      </c>
    </row>
    <row r="1545" spans="1:8">
      <c r="A1545" s="335" t="s">
        <v>4091</v>
      </c>
      <c r="B1545" s="335" t="s">
        <v>4092</v>
      </c>
      <c r="C1545" s="335" t="s">
        <v>510</v>
      </c>
      <c r="D1545" s="335" t="s">
        <v>3991</v>
      </c>
      <c r="E1545" s="340">
        <v>2005</v>
      </c>
      <c r="F1545" s="340">
        <v>10</v>
      </c>
      <c r="G1545" s="341">
        <v>0.5</v>
      </c>
      <c r="H1545" s="340">
        <v>293202674740</v>
      </c>
    </row>
    <row r="1546" spans="1:8">
      <c r="A1546" s="335" t="s">
        <v>4093</v>
      </c>
      <c r="B1546" s="335" t="s">
        <v>4094</v>
      </c>
      <c r="C1546" s="335" t="s">
        <v>510</v>
      </c>
      <c r="D1546" s="335" t="s">
        <v>3994</v>
      </c>
      <c r="E1546" s="340">
        <v>6540</v>
      </c>
      <c r="F1546" s="340">
        <v>-10</v>
      </c>
      <c r="G1546" s="341">
        <v>-0.15</v>
      </c>
      <c r="H1546" s="340">
        <v>1288268126760</v>
      </c>
    </row>
    <row r="1547" spans="1:8">
      <c r="A1547" s="335" t="s">
        <v>4095</v>
      </c>
      <c r="B1547" s="335" t="s">
        <v>4096</v>
      </c>
      <c r="C1547" s="335" t="s">
        <v>510</v>
      </c>
      <c r="D1547" s="335" t="s">
        <v>4097</v>
      </c>
      <c r="E1547" s="340">
        <v>18950</v>
      </c>
      <c r="F1547" s="340">
        <v>-50</v>
      </c>
      <c r="G1547" s="341">
        <v>-0.26</v>
      </c>
      <c r="H1547" s="340">
        <v>300064798300</v>
      </c>
    </row>
    <row r="1548" spans="1:8">
      <c r="A1548" s="335" t="s">
        <v>4098</v>
      </c>
      <c r="B1548" s="335" t="s">
        <v>4099</v>
      </c>
      <c r="C1548" s="335" t="s">
        <v>510</v>
      </c>
      <c r="D1548" s="335" t="s">
        <v>4097</v>
      </c>
      <c r="E1548" s="340">
        <v>29950</v>
      </c>
      <c r="F1548" s="340">
        <v>300</v>
      </c>
      <c r="G1548" s="341">
        <v>1.01</v>
      </c>
      <c r="H1548" s="340">
        <v>645120783700</v>
      </c>
    </row>
    <row r="1549" spans="1:8">
      <c r="A1549" s="335" t="s">
        <v>4100</v>
      </c>
      <c r="B1549" s="335" t="s">
        <v>4101</v>
      </c>
      <c r="C1549" s="335" t="s">
        <v>510</v>
      </c>
      <c r="D1549" s="335" t="s">
        <v>4097</v>
      </c>
      <c r="E1549" s="340">
        <v>64900</v>
      </c>
      <c r="F1549" s="340">
        <v>400</v>
      </c>
      <c r="G1549" s="341">
        <v>0.62</v>
      </c>
      <c r="H1549" s="340">
        <v>6037517200</v>
      </c>
    </row>
    <row r="1550" spans="1:8">
      <c r="A1550" s="335" t="s">
        <v>4102</v>
      </c>
      <c r="B1550" s="335" t="s">
        <v>4103</v>
      </c>
      <c r="C1550" s="335" t="s">
        <v>510</v>
      </c>
      <c r="D1550" s="335" t="s">
        <v>4097</v>
      </c>
      <c r="E1550" s="340">
        <v>33000</v>
      </c>
      <c r="F1550" s="340">
        <v>-300</v>
      </c>
      <c r="G1550" s="341">
        <v>-0.9</v>
      </c>
      <c r="H1550" s="340">
        <v>5857038000</v>
      </c>
    </row>
    <row r="1551" spans="1:8">
      <c r="A1551" s="335" t="s">
        <v>4104</v>
      </c>
      <c r="B1551" s="335" t="s">
        <v>4105</v>
      </c>
      <c r="C1551" s="335" t="s">
        <v>510</v>
      </c>
      <c r="D1551" s="335" t="s">
        <v>3994</v>
      </c>
      <c r="E1551" s="340">
        <v>4610</v>
      </c>
      <c r="F1551" s="340">
        <v>55</v>
      </c>
      <c r="G1551" s="341">
        <v>1.21</v>
      </c>
      <c r="H1551" s="340">
        <v>315513849020</v>
      </c>
    </row>
    <row r="1552" spans="1:8">
      <c r="A1552" s="335" t="s">
        <v>4106</v>
      </c>
      <c r="B1552" s="335" t="s">
        <v>4107</v>
      </c>
      <c r="C1552" s="335" t="s">
        <v>510</v>
      </c>
      <c r="D1552" s="335" t="s">
        <v>3994</v>
      </c>
      <c r="E1552" s="340">
        <v>55000</v>
      </c>
      <c r="F1552" s="340">
        <v>-1200</v>
      </c>
      <c r="G1552" s="341">
        <v>-2.14</v>
      </c>
      <c r="H1552" s="340">
        <v>22869435600000</v>
      </c>
    </row>
    <row r="1553" spans="1:8">
      <c r="A1553" s="335" t="s">
        <v>4108</v>
      </c>
      <c r="B1553" s="335" t="s">
        <v>4109</v>
      </c>
      <c r="C1553" s="335" t="s">
        <v>510</v>
      </c>
      <c r="D1553" s="335" t="s">
        <v>1423</v>
      </c>
      <c r="E1553" s="340">
        <v>235000</v>
      </c>
      <c r="F1553" s="340">
        <v>-2500</v>
      </c>
      <c r="G1553" s="341">
        <v>-1.05</v>
      </c>
      <c r="H1553" s="340">
        <v>2088320685000</v>
      </c>
    </row>
    <row r="1554" spans="1:8">
      <c r="A1554" s="335" t="s">
        <v>4110</v>
      </c>
      <c r="B1554" s="335" t="s">
        <v>4111</v>
      </c>
      <c r="C1554" s="335" t="s">
        <v>510</v>
      </c>
      <c r="D1554" s="335" t="s">
        <v>4015</v>
      </c>
      <c r="E1554" s="340">
        <v>6500</v>
      </c>
      <c r="F1554" s="340">
        <v>70</v>
      </c>
      <c r="G1554" s="341">
        <v>1.0900000000000001</v>
      </c>
      <c r="H1554" s="340">
        <v>195000000000</v>
      </c>
    </row>
    <row r="1555" spans="1:8">
      <c r="A1555" s="335" t="s">
        <v>4112</v>
      </c>
      <c r="B1555" s="335" t="s">
        <v>4113</v>
      </c>
      <c r="C1555" s="335" t="s">
        <v>510</v>
      </c>
      <c r="D1555" s="335" t="s">
        <v>3994</v>
      </c>
      <c r="E1555" s="340">
        <v>4695</v>
      </c>
      <c r="F1555" s="340">
        <v>-15</v>
      </c>
      <c r="G1555" s="341">
        <v>-0.32</v>
      </c>
      <c r="H1555" s="340">
        <v>105332231100</v>
      </c>
    </row>
    <row r="1556" spans="1:8">
      <c r="A1556" s="335" t="s">
        <v>4114</v>
      </c>
      <c r="B1556" s="335" t="s">
        <v>4115</v>
      </c>
      <c r="C1556" s="335" t="s">
        <v>510</v>
      </c>
      <c r="D1556" s="335" t="s">
        <v>4090</v>
      </c>
      <c r="E1556" s="340">
        <v>9380</v>
      </c>
      <c r="F1556" s="340">
        <v>-270</v>
      </c>
      <c r="G1556" s="341">
        <v>-2.8</v>
      </c>
      <c r="H1556" s="340">
        <v>121940000000</v>
      </c>
    </row>
    <row r="1557" spans="1:8">
      <c r="A1557" s="335" t="s">
        <v>1047</v>
      </c>
      <c r="B1557" s="335" t="s">
        <v>1048</v>
      </c>
      <c r="C1557" s="335" t="s">
        <v>510</v>
      </c>
      <c r="D1557" s="335" t="s">
        <v>4037</v>
      </c>
      <c r="E1557" s="340">
        <v>2360</v>
      </c>
      <c r="F1557" s="340">
        <v>35</v>
      </c>
      <c r="G1557" s="341">
        <v>1.51</v>
      </c>
      <c r="H1557" s="340">
        <v>275428378400</v>
      </c>
    </row>
    <row r="1558" spans="1:8">
      <c r="A1558" s="335" t="s">
        <v>4116</v>
      </c>
      <c r="B1558" s="335" t="s">
        <v>4117</v>
      </c>
      <c r="C1558" s="335" t="s">
        <v>510</v>
      </c>
      <c r="D1558" s="335" t="s">
        <v>4057</v>
      </c>
      <c r="E1558" s="340">
        <v>14550</v>
      </c>
      <c r="F1558" s="340">
        <v>-750</v>
      </c>
      <c r="G1558" s="341">
        <v>-4.9000000000000004</v>
      </c>
      <c r="H1558" s="340">
        <v>1455129451350</v>
      </c>
    </row>
    <row r="1559" spans="1:8">
      <c r="A1559" s="335" t="s">
        <v>4118</v>
      </c>
      <c r="B1559" s="335" t="s">
        <v>4119</v>
      </c>
      <c r="C1559" s="335" t="s">
        <v>510</v>
      </c>
      <c r="D1559" s="335" t="s">
        <v>4057</v>
      </c>
      <c r="E1559" s="340">
        <v>120500</v>
      </c>
      <c r="F1559" s="340">
        <v>-1000</v>
      </c>
      <c r="G1559" s="341">
        <v>-0.82</v>
      </c>
      <c r="H1559" s="340">
        <v>6432892500</v>
      </c>
    </row>
    <row r="1560" spans="1:8">
      <c r="A1560" s="335" t="s">
        <v>4120</v>
      </c>
      <c r="B1560" s="335" t="s">
        <v>4121</v>
      </c>
      <c r="C1560" s="335" t="s">
        <v>510</v>
      </c>
      <c r="D1560" s="335" t="s">
        <v>1423</v>
      </c>
      <c r="E1560" s="340">
        <v>26650</v>
      </c>
      <c r="F1560" s="340">
        <v>-350</v>
      </c>
      <c r="G1560" s="341">
        <v>-1.3</v>
      </c>
      <c r="H1560" s="340">
        <v>369531458400</v>
      </c>
    </row>
    <row r="1561" spans="1:8">
      <c r="A1561" s="335" t="s">
        <v>4122</v>
      </c>
      <c r="B1561" s="335" t="s">
        <v>4123</v>
      </c>
      <c r="C1561" s="335" t="s">
        <v>510</v>
      </c>
      <c r="D1561" s="335" t="s">
        <v>4057</v>
      </c>
      <c r="E1561" s="340">
        <v>17100</v>
      </c>
      <c r="F1561" s="340">
        <v>-200</v>
      </c>
      <c r="G1561" s="341">
        <v>-1.1599999999999999</v>
      </c>
      <c r="H1561" s="340">
        <v>315946098000</v>
      </c>
    </row>
    <row r="1562" spans="1:8">
      <c r="A1562" s="335" t="s">
        <v>4124</v>
      </c>
      <c r="B1562" s="335" t="s">
        <v>4125</v>
      </c>
      <c r="C1562" s="335" t="s">
        <v>510</v>
      </c>
      <c r="D1562" s="335" t="s">
        <v>1423</v>
      </c>
      <c r="E1562" s="340">
        <v>63600</v>
      </c>
      <c r="F1562" s="340">
        <v>0</v>
      </c>
      <c r="G1562" s="341">
        <v>0</v>
      </c>
      <c r="H1562" s="340">
        <v>307824000000</v>
      </c>
    </row>
    <row r="1563" spans="1:8">
      <c r="A1563" s="335" t="s">
        <v>4126</v>
      </c>
      <c r="B1563" s="335" t="s">
        <v>4127</v>
      </c>
      <c r="C1563" s="335" t="s">
        <v>510</v>
      </c>
      <c r="D1563" s="335" t="s">
        <v>1423</v>
      </c>
      <c r="E1563" s="340">
        <v>61500</v>
      </c>
      <c r="F1563" s="340">
        <v>1300</v>
      </c>
      <c r="G1563" s="341">
        <v>2.16</v>
      </c>
      <c r="H1563" s="340">
        <v>259815729000</v>
      </c>
    </row>
    <row r="1564" spans="1:8">
      <c r="A1564" s="335" t="s">
        <v>4128</v>
      </c>
      <c r="B1564" s="335" t="s">
        <v>4129</v>
      </c>
      <c r="C1564" s="335" t="s">
        <v>510</v>
      </c>
      <c r="D1564" s="335" t="s">
        <v>4130</v>
      </c>
      <c r="E1564" s="340">
        <v>1300</v>
      </c>
      <c r="F1564" s="340">
        <v>-15</v>
      </c>
      <c r="G1564" s="341">
        <v>-1.1399999999999999</v>
      </c>
      <c r="H1564" s="340">
        <v>124978578400</v>
      </c>
    </row>
    <row r="1565" spans="1:8">
      <c r="A1565" s="335" t="s">
        <v>4131</v>
      </c>
      <c r="B1565" s="335" t="s">
        <v>4132</v>
      </c>
      <c r="C1565" s="335" t="s">
        <v>510</v>
      </c>
      <c r="D1565" s="335" t="s">
        <v>4015</v>
      </c>
      <c r="E1565" s="340">
        <v>11000</v>
      </c>
      <c r="F1565" s="340">
        <v>50</v>
      </c>
      <c r="G1565" s="341">
        <v>0.46</v>
      </c>
      <c r="H1565" s="340">
        <v>255044680000</v>
      </c>
    </row>
    <row r="1566" spans="1:8">
      <c r="A1566" s="335" t="s">
        <v>4133</v>
      </c>
      <c r="B1566" s="335" t="s">
        <v>4134</v>
      </c>
      <c r="C1566" s="335" t="s">
        <v>510</v>
      </c>
      <c r="D1566" s="335" t="s">
        <v>4135</v>
      </c>
      <c r="E1566" s="340">
        <v>28200</v>
      </c>
      <c r="F1566" s="340">
        <v>-50</v>
      </c>
      <c r="G1566" s="341">
        <v>-0.18</v>
      </c>
      <c r="H1566" s="340">
        <v>7363352985600</v>
      </c>
    </row>
    <row r="1567" spans="1:8">
      <c r="A1567" s="335" t="s">
        <v>4136</v>
      </c>
      <c r="B1567" s="335" t="s">
        <v>4137</v>
      </c>
      <c r="C1567" s="335" t="s">
        <v>510</v>
      </c>
      <c r="D1567" s="335" t="s">
        <v>4138</v>
      </c>
      <c r="E1567" s="340">
        <v>81400</v>
      </c>
      <c r="F1567" s="340">
        <v>0</v>
      </c>
      <c r="G1567" s="341">
        <v>0</v>
      </c>
      <c r="H1567" s="340">
        <v>11175609255800</v>
      </c>
    </row>
    <row r="1568" spans="1:8">
      <c r="A1568" s="335" t="s">
        <v>4139</v>
      </c>
      <c r="B1568" s="335" t="s">
        <v>4140</v>
      </c>
      <c r="C1568" s="335" t="s">
        <v>510</v>
      </c>
      <c r="D1568" s="335" t="s">
        <v>4033</v>
      </c>
      <c r="E1568" s="340">
        <v>4820</v>
      </c>
      <c r="F1568" s="340">
        <v>5</v>
      </c>
      <c r="G1568" s="341">
        <v>0.1</v>
      </c>
      <c r="H1568" s="340">
        <v>290713923440</v>
      </c>
    </row>
    <row r="1569" spans="1:8">
      <c r="A1569" s="335" t="s">
        <v>4141</v>
      </c>
      <c r="B1569" s="335" t="s">
        <v>4142</v>
      </c>
      <c r="C1569" s="335" t="s">
        <v>510</v>
      </c>
      <c r="D1569" s="335" t="s">
        <v>3991</v>
      </c>
      <c r="E1569" s="340">
        <v>2975</v>
      </c>
      <c r="F1569" s="340">
        <v>50</v>
      </c>
      <c r="G1569" s="341">
        <v>1.71</v>
      </c>
      <c r="H1569" s="340">
        <v>126987875000</v>
      </c>
    </row>
    <row r="1570" spans="1:8">
      <c r="A1570" s="335" t="s">
        <v>4143</v>
      </c>
      <c r="B1570" s="335" t="s">
        <v>4144</v>
      </c>
      <c r="C1570" s="335" t="s">
        <v>510</v>
      </c>
      <c r="D1570" s="335" t="s">
        <v>3991</v>
      </c>
      <c r="E1570" s="340">
        <v>2970</v>
      </c>
      <c r="F1570" s="340">
        <v>-45</v>
      </c>
      <c r="G1570" s="341">
        <v>-1.49</v>
      </c>
      <c r="H1570" s="340">
        <v>103361940000</v>
      </c>
    </row>
    <row r="1571" spans="1:8">
      <c r="A1571" s="335" t="s">
        <v>4145</v>
      </c>
      <c r="B1571" s="335" t="s">
        <v>4146</v>
      </c>
      <c r="C1571" s="335" t="s">
        <v>510</v>
      </c>
      <c r="D1571" s="335" t="s">
        <v>4004</v>
      </c>
      <c r="E1571" s="340">
        <v>16700</v>
      </c>
      <c r="F1571" s="340">
        <v>350</v>
      </c>
      <c r="G1571" s="341">
        <v>2.14</v>
      </c>
      <c r="H1571" s="340">
        <v>488308000000</v>
      </c>
    </row>
    <row r="1572" spans="1:8">
      <c r="A1572" s="335" t="s">
        <v>4147</v>
      </c>
      <c r="B1572" s="335" t="s">
        <v>4148</v>
      </c>
      <c r="C1572" s="335" t="s">
        <v>510</v>
      </c>
      <c r="D1572" s="335" t="s">
        <v>3994</v>
      </c>
      <c r="E1572" s="340">
        <v>91300</v>
      </c>
      <c r="F1572" s="340">
        <v>900</v>
      </c>
      <c r="G1572" s="341">
        <v>1</v>
      </c>
      <c r="H1572" s="340">
        <v>15754466060300</v>
      </c>
    </row>
    <row r="1573" spans="1:8">
      <c r="A1573" s="335" t="s">
        <v>886</v>
      </c>
      <c r="B1573" s="335" t="s">
        <v>887</v>
      </c>
      <c r="C1573" s="335" t="s">
        <v>510</v>
      </c>
      <c r="D1573" s="335" t="s">
        <v>4037</v>
      </c>
      <c r="E1573" s="340">
        <v>22500</v>
      </c>
      <c r="F1573" s="340">
        <v>-250</v>
      </c>
      <c r="G1573" s="341">
        <v>-1.1000000000000001</v>
      </c>
      <c r="H1573" s="340">
        <v>8050853250000</v>
      </c>
    </row>
    <row r="1574" spans="1:8">
      <c r="A1574" s="335" t="s">
        <v>4149</v>
      </c>
      <c r="B1574" s="335" t="s">
        <v>4150</v>
      </c>
      <c r="C1574" s="335" t="s">
        <v>510</v>
      </c>
      <c r="D1574" s="335" t="s">
        <v>3999</v>
      </c>
      <c r="E1574" s="340">
        <v>31100</v>
      </c>
      <c r="F1574" s="340">
        <v>-800</v>
      </c>
      <c r="G1574" s="341">
        <v>-2.5099999999999998</v>
      </c>
      <c r="H1574" s="340">
        <v>1205436000000</v>
      </c>
    </row>
    <row r="1575" spans="1:8">
      <c r="A1575" s="335" t="s">
        <v>4151</v>
      </c>
      <c r="B1575" s="335" t="s">
        <v>4152</v>
      </c>
      <c r="C1575" s="335" t="s">
        <v>510</v>
      </c>
      <c r="D1575" s="335" t="s">
        <v>1423</v>
      </c>
      <c r="E1575" s="340">
        <v>1578000</v>
      </c>
      <c r="F1575" s="340">
        <v>8000</v>
      </c>
      <c r="G1575" s="341">
        <v>0.51</v>
      </c>
      <c r="H1575" s="340">
        <v>24645514866000</v>
      </c>
    </row>
    <row r="1576" spans="1:8">
      <c r="A1576" s="335" t="s">
        <v>4153</v>
      </c>
      <c r="B1576" s="335" t="s">
        <v>4154</v>
      </c>
      <c r="C1576" s="335" t="s">
        <v>510</v>
      </c>
      <c r="D1576" s="335" t="s">
        <v>1423</v>
      </c>
      <c r="E1576" s="340">
        <v>692000</v>
      </c>
      <c r="F1576" s="340">
        <v>7000</v>
      </c>
      <c r="G1576" s="341">
        <v>1.02</v>
      </c>
      <c r="H1576" s="340">
        <v>1452990324000</v>
      </c>
    </row>
    <row r="1577" spans="1:8">
      <c r="A1577" s="335" t="s">
        <v>4155</v>
      </c>
      <c r="B1577" s="335" t="s">
        <v>4156</v>
      </c>
      <c r="C1577" s="335" t="s">
        <v>510</v>
      </c>
      <c r="D1577" s="335" t="s">
        <v>3994</v>
      </c>
      <c r="E1577" s="340">
        <v>72400</v>
      </c>
      <c r="F1577" s="340">
        <v>200</v>
      </c>
      <c r="G1577" s="341">
        <v>0.28000000000000003</v>
      </c>
      <c r="H1577" s="340">
        <v>239982614800</v>
      </c>
    </row>
    <row r="1578" spans="1:8">
      <c r="A1578" s="335" t="s">
        <v>4157</v>
      </c>
      <c r="B1578" s="335" t="s">
        <v>4158</v>
      </c>
      <c r="C1578" s="335" t="s">
        <v>510</v>
      </c>
      <c r="D1578" s="335" t="s">
        <v>4135</v>
      </c>
      <c r="E1578" s="340">
        <v>12250</v>
      </c>
      <c r="F1578" s="340">
        <v>0</v>
      </c>
      <c r="G1578" s="341">
        <v>0</v>
      </c>
      <c r="H1578" s="340">
        <v>5348489172250</v>
      </c>
    </row>
    <row r="1579" spans="1:8">
      <c r="A1579" s="335" t="s">
        <v>888</v>
      </c>
      <c r="B1579" s="335" t="s">
        <v>889</v>
      </c>
      <c r="C1579" s="335" t="s">
        <v>510</v>
      </c>
      <c r="D1579" s="335" t="s">
        <v>4037</v>
      </c>
      <c r="E1579" s="340">
        <v>209000</v>
      </c>
      <c r="F1579" s="340">
        <v>3500</v>
      </c>
      <c r="G1579" s="341">
        <v>1.7</v>
      </c>
      <c r="H1579" s="340">
        <v>4946425363000</v>
      </c>
    </row>
    <row r="1580" spans="1:8">
      <c r="A1580" s="335" t="s">
        <v>4159</v>
      </c>
      <c r="B1580" s="335" t="s">
        <v>4160</v>
      </c>
      <c r="C1580" s="335" t="s">
        <v>510</v>
      </c>
      <c r="D1580" s="335" t="s">
        <v>4037</v>
      </c>
      <c r="E1580" s="340">
        <v>159000</v>
      </c>
      <c r="F1580" s="340">
        <v>9000</v>
      </c>
      <c r="G1580" s="341">
        <v>6</v>
      </c>
      <c r="H1580" s="340">
        <v>26020002426000</v>
      </c>
    </row>
    <row r="1581" spans="1:8">
      <c r="A1581" s="335" t="s">
        <v>4161</v>
      </c>
      <c r="B1581" s="335" t="s">
        <v>4162</v>
      </c>
      <c r="C1581" s="335" t="s">
        <v>510</v>
      </c>
      <c r="D1581" s="335" t="s">
        <v>4037</v>
      </c>
      <c r="E1581" s="340">
        <v>73900</v>
      </c>
      <c r="F1581" s="340">
        <v>3400</v>
      </c>
      <c r="G1581" s="341">
        <v>4.82</v>
      </c>
      <c r="H1581" s="340">
        <v>1270044808800</v>
      </c>
    </row>
    <row r="1582" spans="1:8">
      <c r="A1582" s="335" t="s">
        <v>4163</v>
      </c>
      <c r="B1582" s="335" t="s">
        <v>4164</v>
      </c>
      <c r="C1582" s="335" t="s">
        <v>510</v>
      </c>
      <c r="D1582" s="335" t="s">
        <v>1423</v>
      </c>
      <c r="E1582" s="340">
        <v>79000</v>
      </c>
      <c r="F1582" s="340">
        <v>-6000</v>
      </c>
      <c r="G1582" s="341">
        <v>-7.06</v>
      </c>
      <c r="H1582" s="340">
        <v>708445930000</v>
      </c>
    </row>
    <row r="1583" spans="1:8">
      <c r="A1583" s="335" t="s">
        <v>4165</v>
      </c>
      <c r="B1583" s="335" t="s">
        <v>4166</v>
      </c>
      <c r="C1583" s="335" t="s">
        <v>510</v>
      </c>
      <c r="D1583" s="335" t="s">
        <v>1423</v>
      </c>
      <c r="E1583" s="340">
        <v>36600</v>
      </c>
      <c r="F1583" s="340">
        <v>-2200</v>
      </c>
      <c r="G1583" s="341">
        <v>-5.67</v>
      </c>
      <c r="H1583" s="340">
        <v>37783278000</v>
      </c>
    </row>
    <row r="1584" spans="1:8">
      <c r="A1584" s="335" t="s">
        <v>4167</v>
      </c>
      <c r="B1584" s="335" t="s">
        <v>4168</v>
      </c>
      <c r="C1584" s="335" t="s">
        <v>510</v>
      </c>
      <c r="D1584" s="335" t="s">
        <v>3991</v>
      </c>
      <c r="E1584" s="340">
        <v>4780</v>
      </c>
      <c r="F1584" s="340">
        <v>-140</v>
      </c>
      <c r="G1584" s="341">
        <v>-2.85</v>
      </c>
      <c r="H1584" s="340">
        <v>370196014700</v>
      </c>
    </row>
    <row r="1585" spans="1:8">
      <c r="A1585" s="335" t="s">
        <v>4169</v>
      </c>
      <c r="B1585" s="335" t="s">
        <v>4170</v>
      </c>
      <c r="C1585" s="335" t="s">
        <v>510</v>
      </c>
      <c r="D1585" s="335" t="s">
        <v>1423</v>
      </c>
      <c r="E1585" s="340">
        <v>819000</v>
      </c>
      <c r="F1585" s="340">
        <v>14000</v>
      </c>
      <c r="G1585" s="341">
        <v>1.74</v>
      </c>
      <c r="H1585" s="340">
        <v>57815128917000</v>
      </c>
    </row>
    <row r="1586" spans="1:8">
      <c r="A1586" s="335" t="s">
        <v>4171</v>
      </c>
      <c r="B1586" s="335" t="s">
        <v>4172</v>
      </c>
      <c r="C1586" s="335" t="s">
        <v>510</v>
      </c>
      <c r="D1586" s="335" t="s">
        <v>1423</v>
      </c>
      <c r="E1586" s="340">
        <v>389500</v>
      </c>
      <c r="F1586" s="340">
        <v>5500</v>
      </c>
      <c r="G1586" s="341">
        <v>1.43</v>
      </c>
      <c r="H1586" s="340">
        <v>2994787600000</v>
      </c>
    </row>
    <row r="1587" spans="1:8">
      <c r="A1587" s="335" t="s">
        <v>4173</v>
      </c>
      <c r="B1587" s="335" t="s">
        <v>4174</v>
      </c>
      <c r="C1587" s="335" t="s">
        <v>510</v>
      </c>
      <c r="D1587" s="335" t="s">
        <v>4090</v>
      </c>
      <c r="E1587" s="340">
        <v>40450</v>
      </c>
      <c r="F1587" s="340">
        <v>300</v>
      </c>
      <c r="G1587" s="341">
        <v>0.75</v>
      </c>
      <c r="H1587" s="340">
        <v>889900000000</v>
      </c>
    </row>
    <row r="1588" spans="1:8">
      <c r="A1588" s="335" t="s">
        <v>4175</v>
      </c>
      <c r="B1588" s="335" t="s">
        <v>4176</v>
      </c>
      <c r="C1588" s="335" t="s">
        <v>510</v>
      </c>
      <c r="D1588" s="335" t="s">
        <v>3994</v>
      </c>
      <c r="E1588" s="340">
        <v>67700</v>
      </c>
      <c r="F1588" s="340">
        <v>-800</v>
      </c>
      <c r="G1588" s="341">
        <v>-1.17</v>
      </c>
      <c r="H1588" s="340">
        <v>2179940000000</v>
      </c>
    </row>
    <row r="1589" spans="1:8">
      <c r="A1589" s="335" t="s">
        <v>4177</v>
      </c>
      <c r="B1589" s="335" t="s">
        <v>4178</v>
      </c>
      <c r="C1589" s="335" t="s">
        <v>510</v>
      </c>
      <c r="D1589" s="335" t="s">
        <v>4037</v>
      </c>
      <c r="E1589" s="340">
        <v>61200</v>
      </c>
      <c r="F1589" s="340">
        <v>300</v>
      </c>
      <c r="G1589" s="341">
        <v>0.49</v>
      </c>
      <c r="H1589" s="340">
        <v>1836000000000</v>
      </c>
    </row>
    <row r="1590" spans="1:8">
      <c r="A1590" s="335" t="s">
        <v>4179</v>
      </c>
      <c r="B1590" s="335" t="s">
        <v>4180</v>
      </c>
      <c r="C1590" s="335" t="s">
        <v>510</v>
      </c>
      <c r="D1590" s="335" t="s">
        <v>3999</v>
      </c>
      <c r="E1590" s="340">
        <v>2835</v>
      </c>
      <c r="F1590" s="340">
        <v>15</v>
      </c>
      <c r="G1590" s="341">
        <v>0.53</v>
      </c>
      <c r="H1590" s="340">
        <v>223406550360</v>
      </c>
    </row>
    <row r="1591" spans="1:8">
      <c r="A1591" s="335" t="s">
        <v>4181</v>
      </c>
      <c r="B1591" s="335" t="s">
        <v>4182</v>
      </c>
      <c r="C1591" s="335" t="s">
        <v>510</v>
      </c>
      <c r="D1591" s="335" t="s">
        <v>3994</v>
      </c>
      <c r="E1591" s="340">
        <v>7820</v>
      </c>
      <c r="F1591" s="340">
        <v>0</v>
      </c>
      <c r="G1591" s="341">
        <v>0</v>
      </c>
      <c r="H1591" s="340">
        <v>239486553780</v>
      </c>
    </row>
    <row r="1592" spans="1:8">
      <c r="A1592" s="335" t="s">
        <v>4183</v>
      </c>
      <c r="B1592" s="335" t="s">
        <v>4184</v>
      </c>
      <c r="C1592" s="335" t="s">
        <v>510</v>
      </c>
      <c r="D1592" s="335" t="s">
        <v>4018</v>
      </c>
      <c r="E1592" s="340">
        <v>8540</v>
      </c>
      <c r="F1592" s="340">
        <v>-170</v>
      </c>
      <c r="G1592" s="341">
        <v>-1.95</v>
      </c>
      <c r="H1592" s="340">
        <v>63012612040</v>
      </c>
    </row>
    <row r="1593" spans="1:8">
      <c r="A1593" s="335" t="s">
        <v>4185</v>
      </c>
      <c r="B1593" s="335" t="s">
        <v>4186</v>
      </c>
      <c r="C1593" s="335" t="s">
        <v>510</v>
      </c>
      <c r="D1593" s="335" t="s">
        <v>3991</v>
      </c>
      <c r="E1593" s="340">
        <v>378500</v>
      </c>
      <c r="F1593" s="340">
        <v>1500</v>
      </c>
      <c r="G1593" s="341">
        <v>0.4</v>
      </c>
      <c r="H1593" s="340">
        <v>62173695007500</v>
      </c>
    </row>
    <row r="1594" spans="1:8">
      <c r="A1594" s="335" t="s">
        <v>4187</v>
      </c>
      <c r="B1594" s="335" t="s">
        <v>4188</v>
      </c>
      <c r="C1594" s="335" t="s">
        <v>510</v>
      </c>
      <c r="D1594" s="335" t="s">
        <v>3991</v>
      </c>
      <c r="E1594" s="340">
        <v>71600</v>
      </c>
      <c r="F1594" s="340">
        <v>-900</v>
      </c>
      <c r="G1594" s="341">
        <v>-1.24</v>
      </c>
      <c r="H1594" s="340">
        <v>1400855790000</v>
      </c>
    </row>
    <row r="1595" spans="1:8">
      <c r="A1595" s="335" t="s">
        <v>4189</v>
      </c>
      <c r="B1595" s="335" t="s">
        <v>4190</v>
      </c>
      <c r="C1595" s="335" t="s">
        <v>510</v>
      </c>
      <c r="D1595" s="335" t="s">
        <v>4033</v>
      </c>
      <c r="E1595" s="340">
        <v>11500</v>
      </c>
      <c r="F1595" s="340">
        <v>-150</v>
      </c>
      <c r="G1595" s="341">
        <v>-1.29</v>
      </c>
      <c r="H1595" s="340">
        <v>3236202200500</v>
      </c>
    </row>
    <row r="1596" spans="1:8">
      <c r="A1596" s="335" t="s">
        <v>4191</v>
      </c>
      <c r="B1596" s="335" t="s">
        <v>4192</v>
      </c>
      <c r="C1596" s="335" t="s">
        <v>510</v>
      </c>
      <c r="D1596" s="335" t="s">
        <v>4033</v>
      </c>
      <c r="E1596" s="340">
        <v>9660</v>
      </c>
      <c r="F1596" s="340">
        <v>120</v>
      </c>
      <c r="G1596" s="341">
        <v>1.26</v>
      </c>
      <c r="H1596" s="340">
        <v>182293550880</v>
      </c>
    </row>
    <row r="1597" spans="1:8">
      <c r="A1597" s="335" t="s">
        <v>4193</v>
      </c>
      <c r="B1597" s="335" t="s">
        <v>4194</v>
      </c>
      <c r="C1597" s="335" t="s">
        <v>510</v>
      </c>
      <c r="D1597" s="335" t="s">
        <v>3991</v>
      </c>
      <c r="E1597" s="340">
        <v>4385</v>
      </c>
      <c r="F1597" s="340">
        <v>-10</v>
      </c>
      <c r="G1597" s="341">
        <v>-0.23</v>
      </c>
      <c r="H1597" s="340">
        <v>81824100000</v>
      </c>
    </row>
    <row r="1598" spans="1:8">
      <c r="A1598" s="335" t="s">
        <v>4195</v>
      </c>
      <c r="B1598" s="335" t="s">
        <v>4196</v>
      </c>
      <c r="C1598" s="335" t="s">
        <v>510</v>
      </c>
      <c r="D1598" s="335" t="s">
        <v>3991</v>
      </c>
      <c r="E1598" s="340">
        <v>17350</v>
      </c>
      <c r="F1598" s="340">
        <v>250</v>
      </c>
      <c r="G1598" s="341">
        <v>1.46</v>
      </c>
      <c r="H1598" s="340">
        <v>657257905000</v>
      </c>
    </row>
    <row r="1599" spans="1:8">
      <c r="A1599" s="335" t="s">
        <v>4197</v>
      </c>
      <c r="B1599" s="335" t="s">
        <v>4198</v>
      </c>
      <c r="C1599" s="335" t="s">
        <v>510</v>
      </c>
      <c r="D1599" s="335" t="s">
        <v>4057</v>
      </c>
      <c r="E1599" s="340">
        <v>3505</v>
      </c>
      <c r="F1599" s="340">
        <v>-105</v>
      </c>
      <c r="G1599" s="341">
        <v>-2.91</v>
      </c>
      <c r="H1599" s="340">
        <v>100243410085</v>
      </c>
    </row>
    <row r="1600" spans="1:8">
      <c r="A1600" s="335" t="s">
        <v>4199</v>
      </c>
      <c r="B1600" s="335" t="s">
        <v>4200</v>
      </c>
      <c r="C1600" s="335" t="s">
        <v>510</v>
      </c>
      <c r="D1600" s="335" t="s">
        <v>1423</v>
      </c>
      <c r="E1600" s="340">
        <v>4250</v>
      </c>
      <c r="F1600" s="340">
        <v>75</v>
      </c>
      <c r="G1600" s="341">
        <v>1.8</v>
      </c>
      <c r="H1600" s="340">
        <v>156060000000</v>
      </c>
    </row>
    <row r="1601" spans="1:8">
      <c r="A1601" s="335" t="s">
        <v>4201</v>
      </c>
      <c r="B1601" s="335" t="s">
        <v>4202</v>
      </c>
      <c r="C1601" s="335" t="s">
        <v>510</v>
      </c>
      <c r="D1601" s="335" t="s">
        <v>1423</v>
      </c>
      <c r="E1601" s="340">
        <v>2345</v>
      </c>
      <c r="F1601" s="340">
        <v>25</v>
      </c>
      <c r="G1601" s="341">
        <v>1.08</v>
      </c>
      <c r="H1601" s="340">
        <v>12381600000</v>
      </c>
    </row>
    <row r="1602" spans="1:8">
      <c r="A1602" s="335" t="s">
        <v>4203</v>
      </c>
      <c r="B1602" s="335" t="s">
        <v>4204</v>
      </c>
      <c r="C1602" s="335" t="s">
        <v>510</v>
      </c>
      <c r="D1602" s="335" t="s">
        <v>1423</v>
      </c>
      <c r="E1602" s="340">
        <v>119000</v>
      </c>
      <c r="F1602" s="340">
        <v>-2500</v>
      </c>
      <c r="G1602" s="341">
        <v>-2.06</v>
      </c>
      <c r="H1602" s="340">
        <v>2838075149000</v>
      </c>
    </row>
    <row r="1603" spans="1:8">
      <c r="A1603" s="335" t="s">
        <v>4205</v>
      </c>
      <c r="B1603" s="335" t="s">
        <v>4206</v>
      </c>
      <c r="C1603" s="335" t="s">
        <v>510</v>
      </c>
      <c r="D1603" s="335" t="s">
        <v>4057</v>
      </c>
      <c r="E1603" s="340">
        <v>318500</v>
      </c>
      <c r="F1603" s="340">
        <v>-1500</v>
      </c>
      <c r="G1603" s="341">
        <v>-0.47</v>
      </c>
      <c r="H1603" s="340">
        <v>27769006947500</v>
      </c>
    </row>
    <row r="1604" spans="1:8">
      <c r="A1604" s="335" t="s">
        <v>4207</v>
      </c>
      <c r="B1604" s="335" t="s">
        <v>4208</v>
      </c>
      <c r="C1604" s="335" t="s">
        <v>510</v>
      </c>
      <c r="D1604" s="335" t="s">
        <v>1423</v>
      </c>
      <c r="E1604" s="340">
        <v>80300</v>
      </c>
      <c r="F1604" s="340">
        <v>-900</v>
      </c>
      <c r="G1604" s="341">
        <v>-1.1100000000000001</v>
      </c>
      <c r="H1604" s="340">
        <v>9040398197600</v>
      </c>
    </row>
    <row r="1605" spans="1:8">
      <c r="A1605" s="335" t="s">
        <v>4209</v>
      </c>
      <c r="B1605" s="335" t="s">
        <v>4210</v>
      </c>
      <c r="C1605" s="335" t="s">
        <v>510</v>
      </c>
      <c r="D1605" s="335" t="s">
        <v>1423</v>
      </c>
      <c r="E1605" s="340">
        <v>46000</v>
      </c>
      <c r="F1605" s="340">
        <v>0</v>
      </c>
      <c r="G1605" s="341">
        <v>0</v>
      </c>
      <c r="H1605" s="340">
        <v>185008642000</v>
      </c>
    </row>
    <row r="1606" spans="1:8">
      <c r="A1606" s="335" t="s">
        <v>4211</v>
      </c>
      <c r="B1606" s="335" t="s">
        <v>4212</v>
      </c>
      <c r="C1606" s="335" t="s">
        <v>510</v>
      </c>
      <c r="D1606" s="335" t="s">
        <v>3991</v>
      </c>
      <c r="E1606" s="340">
        <v>22650</v>
      </c>
      <c r="F1606" s="340">
        <v>-50</v>
      </c>
      <c r="G1606" s="341">
        <v>-0.22</v>
      </c>
      <c r="H1606" s="340">
        <v>413420982300</v>
      </c>
    </row>
    <row r="1607" spans="1:8">
      <c r="A1607" s="335" t="s">
        <v>4213</v>
      </c>
      <c r="B1607" s="335" t="s">
        <v>4214</v>
      </c>
      <c r="C1607" s="335" t="s">
        <v>510</v>
      </c>
      <c r="D1607" s="335" t="s">
        <v>3991</v>
      </c>
      <c r="E1607" s="340">
        <v>2025</v>
      </c>
      <c r="F1607" s="340">
        <v>0</v>
      </c>
      <c r="G1607" s="341">
        <v>0</v>
      </c>
      <c r="H1607" s="340">
        <v>283289784750</v>
      </c>
    </row>
    <row r="1608" spans="1:8">
      <c r="A1608" s="335" t="s">
        <v>4215</v>
      </c>
      <c r="B1608" s="335" t="s">
        <v>4216</v>
      </c>
      <c r="C1608" s="335" t="s">
        <v>510</v>
      </c>
      <c r="D1608" s="335" t="s">
        <v>4217</v>
      </c>
      <c r="E1608" s="340">
        <v>40050</v>
      </c>
      <c r="F1608" s="340">
        <v>450</v>
      </c>
      <c r="G1608" s="341">
        <v>1.1399999999999999</v>
      </c>
      <c r="H1608" s="340">
        <v>587814010200</v>
      </c>
    </row>
    <row r="1609" spans="1:8">
      <c r="A1609" s="335" t="s">
        <v>4218</v>
      </c>
      <c r="B1609" s="335" t="s">
        <v>4219</v>
      </c>
      <c r="C1609" s="335" t="s">
        <v>510</v>
      </c>
      <c r="D1609" s="335" t="s">
        <v>3999</v>
      </c>
      <c r="E1609" s="340">
        <v>726</v>
      </c>
      <c r="F1609" s="340">
        <v>-17</v>
      </c>
      <c r="G1609" s="341">
        <v>-2.29</v>
      </c>
      <c r="H1609" s="340">
        <v>146960520960</v>
      </c>
    </row>
    <row r="1610" spans="1:8">
      <c r="A1610" s="335" t="s">
        <v>4220</v>
      </c>
      <c r="B1610" s="335" t="s">
        <v>4221</v>
      </c>
      <c r="C1610" s="335" t="s">
        <v>510</v>
      </c>
      <c r="D1610" s="335" t="s">
        <v>4130</v>
      </c>
      <c r="E1610" s="340">
        <v>3175</v>
      </c>
      <c r="F1610" s="340">
        <v>-25</v>
      </c>
      <c r="G1610" s="341">
        <v>-0.78</v>
      </c>
      <c r="H1610" s="340">
        <v>142761154025</v>
      </c>
    </row>
    <row r="1611" spans="1:8">
      <c r="A1611" s="335" t="s">
        <v>4222</v>
      </c>
      <c r="B1611" s="335" t="s">
        <v>4223</v>
      </c>
      <c r="C1611" s="335" t="s">
        <v>510</v>
      </c>
      <c r="D1611" s="335" t="s">
        <v>1423</v>
      </c>
      <c r="E1611" s="340">
        <v>936</v>
      </c>
      <c r="F1611" s="340">
        <v>-4</v>
      </c>
      <c r="G1611" s="341">
        <v>-0.43</v>
      </c>
      <c r="H1611" s="340">
        <v>104021171280</v>
      </c>
    </row>
    <row r="1612" spans="1:8">
      <c r="A1612" s="335" t="s">
        <v>4224</v>
      </c>
      <c r="B1612" s="335" t="s">
        <v>4225</v>
      </c>
      <c r="C1612" s="335" t="s">
        <v>510</v>
      </c>
      <c r="D1612" s="335" t="s">
        <v>4090</v>
      </c>
      <c r="E1612" s="340">
        <v>3235</v>
      </c>
      <c r="F1612" s="340">
        <v>-5</v>
      </c>
      <c r="G1612" s="341">
        <v>-0.15</v>
      </c>
      <c r="H1612" s="340">
        <v>211664484260</v>
      </c>
    </row>
    <row r="1613" spans="1:8">
      <c r="A1613" s="335" t="s">
        <v>4226</v>
      </c>
      <c r="B1613" s="335" t="s">
        <v>4227</v>
      </c>
      <c r="C1613" s="335" t="s">
        <v>510</v>
      </c>
      <c r="D1613" s="335" t="s">
        <v>4130</v>
      </c>
      <c r="E1613" s="340">
        <v>4250</v>
      </c>
      <c r="F1613" s="340">
        <v>155</v>
      </c>
      <c r="G1613" s="341">
        <v>3.79</v>
      </c>
      <c r="H1613" s="340">
        <v>66320816500</v>
      </c>
    </row>
    <row r="1614" spans="1:8">
      <c r="A1614" s="335" t="s">
        <v>4228</v>
      </c>
      <c r="B1614" s="335" t="s">
        <v>4229</v>
      </c>
      <c r="C1614" s="335" t="s">
        <v>510</v>
      </c>
      <c r="D1614" s="335" t="s">
        <v>3999</v>
      </c>
      <c r="E1614" s="340">
        <v>3680</v>
      </c>
      <c r="F1614" s="340">
        <v>65</v>
      </c>
      <c r="G1614" s="341">
        <v>1.8</v>
      </c>
      <c r="H1614" s="340">
        <v>54957149440</v>
      </c>
    </row>
    <row r="1615" spans="1:8">
      <c r="A1615" s="335" t="s">
        <v>4230</v>
      </c>
      <c r="B1615" s="335" t="s">
        <v>4231</v>
      </c>
      <c r="C1615" s="335" t="s">
        <v>510</v>
      </c>
      <c r="D1615" s="335" t="s">
        <v>3994</v>
      </c>
      <c r="E1615" s="340">
        <v>286000</v>
      </c>
      <c r="F1615" s="340">
        <v>4000</v>
      </c>
      <c r="G1615" s="341">
        <v>1.42</v>
      </c>
      <c r="H1615" s="340">
        <v>20123044942000</v>
      </c>
    </row>
    <row r="1616" spans="1:8">
      <c r="A1616" s="335" t="s">
        <v>4232</v>
      </c>
      <c r="B1616" s="335" t="s">
        <v>4233</v>
      </c>
      <c r="C1616" s="335" t="s">
        <v>510</v>
      </c>
      <c r="D1616" s="335" t="s">
        <v>1423</v>
      </c>
      <c r="E1616" s="340">
        <v>133500</v>
      </c>
      <c r="F1616" s="340">
        <v>5000</v>
      </c>
      <c r="G1616" s="341">
        <v>3.89</v>
      </c>
      <c r="H1616" s="340">
        <v>5055417783000</v>
      </c>
    </row>
    <row r="1617" spans="1:8">
      <c r="A1617" s="335" t="s">
        <v>4234</v>
      </c>
      <c r="B1617" s="335" t="s">
        <v>4235</v>
      </c>
      <c r="C1617" s="335" t="s">
        <v>510</v>
      </c>
      <c r="D1617" s="335" t="s">
        <v>3999</v>
      </c>
      <c r="E1617" s="340">
        <v>106000</v>
      </c>
      <c r="F1617" s="340">
        <v>-500</v>
      </c>
      <c r="G1617" s="341">
        <v>-0.47</v>
      </c>
      <c r="H1617" s="340">
        <v>978405864000</v>
      </c>
    </row>
    <row r="1618" spans="1:8">
      <c r="A1618" s="335" t="s">
        <v>4236</v>
      </c>
      <c r="B1618" s="335" t="s">
        <v>4237</v>
      </c>
      <c r="C1618" s="335" t="s">
        <v>510</v>
      </c>
      <c r="D1618" s="335" t="s">
        <v>3999</v>
      </c>
      <c r="E1618" s="340">
        <v>5610</v>
      </c>
      <c r="F1618" s="340">
        <v>-20</v>
      </c>
      <c r="G1618" s="341">
        <v>-0.36</v>
      </c>
      <c r="H1618" s="340">
        <v>1392332699670</v>
      </c>
    </row>
    <row r="1619" spans="1:8">
      <c r="A1619" s="335" t="s">
        <v>4238</v>
      </c>
      <c r="B1619" s="335" t="s">
        <v>4239</v>
      </c>
      <c r="C1619" s="335" t="s">
        <v>510</v>
      </c>
      <c r="D1619" s="335" t="s">
        <v>3999</v>
      </c>
      <c r="E1619" s="340">
        <v>110000</v>
      </c>
      <c r="F1619" s="340">
        <v>1000</v>
      </c>
      <c r="G1619" s="341">
        <v>0.92</v>
      </c>
      <c r="H1619" s="340">
        <v>12501280000</v>
      </c>
    </row>
    <row r="1620" spans="1:8">
      <c r="A1620" s="335" t="s">
        <v>4240</v>
      </c>
      <c r="B1620" s="335" t="s">
        <v>4241</v>
      </c>
      <c r="C1620" s="335" t="s">
        <v>510</v>
      </c>
      <c r="D1620" s="335" t="s">
        <v>3994</v>
      </c>
      <c r="E1620" s="340">
        <v>61200</v>
      </c>
      <c r="F1620" s="340">
        <v>400</v>
      </c>
      <c r="G1620" s="341">
        <v>0.66</v>
      </c>
      <c r="H1620" s="340">
        <v>1165116726000</v>
      </c>
    </row>
    <row r="1621" spans="1:8">
      <c r="A1621" s="335" t="s">
        <v>4242</v>
      </c>
      <c r="B1621" s="335" t="s">
        <v>4243</v>
      </c>
      <c r="C1621" s="335" t="s">
        <v>510</v>
      </c>
      <c r="D1621" s="335" t="s">
        <v>3994</v>
      </c>
      <c r="E1621" s="340">
        <v>43700</v>
      </c>
      <c r="F1621" s="340">
        <v>0</v>
      </c>
      <c r="G1621" s="341">
        <v>0</v>
      </c>
      <c r="H1621" s="340">
        <v>59364483500</v>
      </c>
    </row>
    <row r="1622" spans="1:8">
      <c r="A1622" s="335" t="s">
        <v>4244</v>
      </c>
      <c r="B1622" s="335" t="s">
        <v>4245</v>
      </c>
      <c r="C1622" s="335" t="s">
        <v>510</v>
      </c>
      <c r="D1622" s="335" t="s">
        <v>3991</v>
      </c>
      <c r="E1622" s="340">
        <v>38550</v>
      </c>
      <c r="F1622" s="340">
        <v>-100</v>
      </c>
      <c r="G1622" s="341">
        <v>-0.26</v>
      </c>
      <c r="H1622" s="340">
        <v>732070822200</v>
      </c>
    </row>
    <row r="1623" spans="1:8">
      <c r="A1623" s="335" t="s">
        <v>4246</v>
      </c>
      <c r="B1623" s="335" t="s">
        <v>4247</v>
      </c>
      <c r="C1623" s="335" t="s">
        <v>510</v>
      </c>
      <c r="D1623" s="335" t="s">
        <v>3991</v>
      </c>
      <c r="E1623" s="340">
        <v>10750</v>
      </c>
      <c r="F1623" s="340">
        <v>50</v>
      </c>
      <c r="G1623" s="341">
        <v>0.47</v>
      </c>
      <c r="H1623" s="340">
        <v>508322780000</v>
      </c>
    </row>
    <row r="1624" spans="1:8">
      <c r="A1624" s="335" t="s">
        <v>4248</v>
      </c>
      <c r="B1624" s="335" t="s">
        <v>4249</v>
      </c>
      <c r="C1624" s="335" t="s">
        <v>510</v>
      </c>
      <c r="D1624" s="335" t="s">
        <v>4097</v>
      </c>
      <c r="E1624" s="340">
        <v>119000</v>
      </c>
      <c r="F1624" s="340">
        <v>-1500</v>
      </c>
      <c r="G1624" s="341">
        <v>-1.24</v>
      </c>
      <c r="H1624" s="340">
        <v>9103500000000</v>
      </c>
    </row>
    <row r="1625" spans="1:8">
      <c r="A1625" s="335" t="s">
        <v>4250</v>
      </c>
      <c r="B1625" s="335" t="s">
        <v>4251</v>
      </c>
      <c r="C1625" s="335" t="s">
        <v>510</v>
      </c>
      <c r="D1625" s="335" t="s">
        <v>3991</v>
      </c>
      <c r="E1625" s="340">
        <v>104500</v>
      </c>
      <c r="F1625" s="340">
        <v>1500</v>
      </c>
      <c r="G1625" s="341">
        <v>1.46</v>
      </c>
      <c r="H1625" s="340">
        <v>8183734625000</v>
      </c>
    </row>
    <row r="1626" spans="1:8">
      <c r="A1626" s="335" t="s">
        <v>4252</v>
      </c>
      <c r="B1626" s="335" t="s">
        <v>4253</v>
      </c>
      <c r="C1626" s="335" t="s">
        <v>510</v>
      </c>
      <c r="D1626" s="335" t="s">
        <v>3994</v>
      </c>
      <c r="E1626" s="340">
        <v>264000</v>
      </c>
      <c r="F1626" s="340">
        <v>4000</v>
      </c>
      <c r="G1626" s="341">
        <v>1.54</v>
      </c>
      <c r="H1626" s="340">
        <v>149459640000</v>
      </c>
    </row>
    <row r="1627" spans="1:8">
      <c r="A1627" s="335" t="s">
        <v>4254</v>
      </c>
      <c r="B1627" s="335" t="s">
        <v>4255</v>
      </c>
      <c r="C1627" s="335" t="s">
        <v>510</v>
      </c>
      <c r="D1627" s="335" t="s">
        <v>1423</v>
      </c>
      <c r="E1627" s="340">
        <v>241500</v>
      </c>
      <c r="F1627" s="340">
        <v>22500</v>
      </c>
      <c r="G1627" s="341">
        <v>10.27</v>
      </c>
      <c r="H1627" s="340">
        <v>22330433706000</v>
      </c>
    </row>
    <row r="1628" spans="1:8">
      <c r="A1628" s="335" t="s">
        <v>4256</v>
      </c>
      <c r="B1628" s="335" t="s">
        <v>4257</v>
      </c>
      <c r="C1628" s="335" t="s">
        <v>510</v>
      </c>
      <c r="D1628" s="335" t="s">
        <v>1423</v>
      </c>
      <c r="E1628" s="340">
        <v>178000</v>
      </c>
      <c r="F1628" s="340">
        <v>20000</v>
      </c>
      <c r="G1628" s="341">
        <v>12.66</v>
      </c>
      <c r="H1628" s="340">
        <v>222219828000</v>
      </c>
    </row>
    <row r="1629" spans="1:8">
      <c r="A1629" s="335" t="s">
        <v>4258</v>
      </c>
      <c r="B1629" s="335" t="s">
        <v>4259</v>
      </c>
      <c r="C1629" s="335" t="s">
        <v>510</v>
      </c>
      <c r="D1629" s="335" t="s">
        <v>4033</v>
      </c>
      <c r="E1629" s="340">
        <v>897</v>
      </c>
      <c r="F1629" s="340">
        <v>15</v>
      </c>
      <c r="G1629" s="341">
        <v>1.7</v>
      </c>
      <c r="H1629" s="340">
        <v>423913383387</v>
      </c>
    </row>
    <row r="1630" spans="1:8">
      <c r="A1630" s="335" t="s">
        <v>4260</v>
      </c>
      <c r="B1630" s="335" t="s">
        <v>4261</v>
      </c>
      <c r="C1630" s="335" t="s">
        <v>510</v>
      </c>
      <c r="D1630" s="335" t="s">
        <v>4033</v>
      </c>
      <c r="E1630" s="340">
        <v>4935</v>
      </c>
      <c r="F1630" s="340">
        <v>-5</v>
      </c>
      <c r="G1630" s="341">
        <v>-0.1</v>
      </c>
      <c r="H1630" s="340">
        <v>19308256590</v>
      </c>
    </row>
    <row r="1631" spans="1:8">
      <c r="A1631" s="335" t="s">
        <v>4262</v>
      </c>
      <c r="B1631" s="335" t="s">
        <v>4263</v>
      </c>
      <c r="C1631" s="335" t="s">
        <v>510</v>
      </c>
      <c r="D1631" s="335" t="s">
        <v>1423</v>
      </c>
      <c r="E1631" s="340">
        <v>256500</v>
      </c>
      <c r="F1631" s="340">
        <v>6000</v>
      </c>
      <c r="G1631" s="341">
        <v>2.4</v>
      </c>
      <c r="H1631" s="340">
        <v>3011668074000</v>
      </c>
    </row>
    <row r="1632" spans="1:8">
      <c r="A1632" s="335" t="s">
        <v>4264</v>
      </c>
      <c r="B1632" s="335" t="s">
        <v>4265</v>
      </c>
      <c r="C1632" s="335" t="s">
        <v>510</v>
      </c>
      <c r="D1632" s="335" t="s">
        <v>1423</v>
      </c>
      <c r="E1632" s="340">
        <v>117000</v>
      </c>
      <c r="F1632" s="340">
        <v>1000</v>
      </c>
      <c r="G1632" s="341">
        <v>0.86</v>
      </c>
      <c r="H1632" s="340">
        <v>170664390000</v>
      </c>
    </row>
    <row r="1633" spans="1:8">
      <c r="A1633" s="335" t="s">
        <v>4266</v>
      </c>
      <c r="B1633" s="335" t="s">
        <v>4267</v>
      </c>
      <c r="C1633" s="335" t="s">
        <v>510</v>
      </c>
      <c r="D1633" s="335" t="s">
        <v>4135</v>
      </c>
      <c r="E1633" s="340">
        <v>277000</v>
      </c>
      <c r="F1633" s="340">
        <v>2000</v>
      </c>
      <c r="G1633" s="341">
        <v>0.73</v>
      </c>
      <c r="H1633" s="340">
        <v>22366561947000</v>
      </c>
    </row>
    <row r="1634" spans="1:8">
      <c r="A1634" s="335" t="s">
        <v>882</v>
      </c>
      <c r="B1634" s="335" t="s">
        <v>883</v>
      </c>
      <c r="C1634" s="335" t="s">
        <v>510</v>
      </c>
      <c r="D1634" s="335" t="s">
        <v>4037</v>
      </c>
      <c r="E1634" s="340">
        <v>140500</v>
      </c>
      <c r="F1634" s="340">
        <v>8000</v>
      </c>
      <c r="G1634" s="341">
        <v>6.04</v>
      </c>
      <c r="H1634" s="340">
        <v>102284332282500</v>
      </c>
    </row>
    <row r="1635" spans="1:8">
      <c r="A1635" s="335" t="s">
        <v>4268</v>
      </c>
      <c r="B1635" s="335" t="s">
        <v>4269</v>
      </c>
      <c r="C1635" s="335" t="s">
        <v>510</v>
      </c>
      <c r="D1635" s="335" t="s">
        <v>4130</v>
      </c>
      <c r="E1635" s="340">
        <v>62300</v>
      </c>
      <c r="F1635" s="340">
        <v>200</v>
      </c>
      <c r="G1635" s="341">
        <v>0.32</v>
      </c>
      <c r="H1635" s="340">
        <v>911021372800</v>
      </c>
    </row>
    <row r="1636" spans="1:8">
      <c r="A1636" s="335" t="s">
        <v>4270</v>
      </c>
      <c r="B1636" s="335" t="s">
        <v>4271</v>
      </c>
      <c r="C1636" s="335" t="s">
        <v>510</v>
      </c>
      <c r="D1636" s="335" t="s">
        <v>4090</v>
      </c>
      <c r="E1636" s="340">
        <v>17700</v>
      </c>
      <c r="F1636" s="340">
        <v>0</v>
      </c>
      <c r="G1636" s="341">
        <v>0</v>
      </c>
      <c r="H1636" s="340">
        <v>132868784700</v>
      </c>
    </row>
    <row r="1637" spans="1:8">
      <c r="A1637" s="335" t="s">
        <v>4272</v>
      </c>
      <c r="B1637" s="335" t="s">
        <v>4273</v>
      </c>
      <c r="C1637" s="335" t="s">
        <v>510</v>
      </c>
      <c r="D1637" s="335" t="s">
        <v>4130</v>
      </c>
      <c r="E1637" s="340">
        <v>7550</v>
      </c>
      <c r="F1637" s="340">
        <v>50</v>
      </c>
      <c r="G1637" s="341">
        <v>0.67</v>
      </c>
      <c r="H1637" s="340">
        <v>251057862350</v>
      </c>
    </row>
    <row r="1638" spans="1:8">
      <c r="A1638" s="335" t="s">
        <v>4274</v>
      </c>
      <c r="B1638" s="335" t="s">
        <v>4275</v>
      </c>
      <c r="C1638" s="335" t="s">
        <v>510</v>
      </c>
      <c r="D1638" s="335" t="s">
        <v>3994</v>
      </c>
      <c r="E1638" s="340">
        <v>18550</v>
      </c>
      <c r="F1638" s="340">
        <v>0</v>
      </c>
      <c r="G1638" s="341">
        <v>0</v>
      </c>
      <c r="H1638" s="340">
        <v>302437085300</v>
      </c>
    </row>
    <row r="1639" spans="1:8">
      <c r="A1639" s="335" t="s">
        <v>4276</v>
      </c>
      <c r="B1639" s="335" t="s">
        <v>4277</v>
      </c>
      <c r="C1639" s="335" t="s">
        <v>510</v>
      </c>
      <c r="D1639" s="335" t="s">
        <v>4018</v>
      </c>
      <c r="E1639" s="340">
        <v>73200</v>
      </c>
      <c r="F1639" s="340">
        <v>700</v>
      </c>
      <c r="G1639" s="341">
        <v>0.97</v>
      </c>
      <c r="H1639" s="340">
        <v>631643458800</v>
      </c>
    </row>
    <row r="1640" spans="1:8">
      <c r="A1640" s="335" t="s">
        <v>4278</v>
      </c>
      <c r="B1640" s="335" t="s">
        <v>4279</v>
      </c>
      <c r="C1640" s="335" t="s">
        <v>510</v>
      </c>
      <c r="D1640" s="335" t="s">
        <v>3999</v>
      </c>
      <c r="E1640" s="340">
        <v>5880</v>
      </c>
      <c r="F1640" s="340">
        <v>-170</v>
      </c>
      <c r="G1640" s="341">
        <v>-2.81</v>
      </c>
      <c r="H1640" s="340">
        <v>115994183760</v>
      </c>
    </row>
    <row r="1641" spans="1:8">
      <c r="A1641" s="335" t="s">
        <v>4280</v>
      </c>
      <c r="B1641" s="335" t="s">
        <v>4281</v>
      </c>
      <c r="C1641" s="335" t="s">
        <v>510</v>
      </c>
      <c r="D1641" s="335" t="s">
        <v>4090</v>
      </c>
      <c r="E1641" s="340">
        <v>8040</v>
      </c>
      <c r="F1641" s="340">
        <v>60</v>
      </c>
      <c r="G1641" s="341">
        <v>0.75</v>
      </c>
      <c r="H1641" s="340">
        <v>184991588160</v>
      </c>
    </row>
    <row r="1642" spans="1:8">
      <c r="A1642" s="335" t="s">
        <v>4282</v>
      </c>
      <c r="B1642" s="335" t="s">
        <v>4283</v>
      </c>
      <c r="C1642" s="335" t="s">
        <v>510</v>
      </c>
      <c r="D1642" s="335" t="s">
        <v>4090</v>
      </c>
      <c r="E1642" s="340">
        <v>4170</v>
      </c>
      <c r="F1642" s="340">
        <v>-185</v>
      </c>
      <c r="G1642" s="341">
        <v>-4.25</v>
      </c>
      <c r="H1642" s="340">
        <v>118286119920</v>
      </c>
    </row>
    <row r="1643" spans="1:8">
      <c r="A1643" s="335" t="s">
        <v>4284</v>
      </c>
      <c r="B1643" s="335" t="s">
        <v>4285</v>
      </c>
      <c r="C1643" s="335" t="s">
        <v>510</v>
      </c>
      <c r="D1643" s="335" t="s">
        <v>4004</v>
      </c>
      <c r="E1643" s="340">
        <v>1880</v>
      </c>
      <c r="F1643" s="340">
        <v>-45</v>
      </c>
      <c r="G1643" s="341">
        <v>-2.34</v>
      </c>
      <c r="H1643" s="340">
        <v>39210819720</v>
      </c>
    </row>
    <row r="1644" spans="1:8">
      <c r="A1644" s="335" t="s">
        <v>4286</v>
      </c>
      <c r="B1644" s="335" t="s">
        <v>4287</v>
      </c>
      <c r="C1644" s="335" t="s">
        <v>510</v>
      </c>
      <c r="D1644" s="335" t="s">
        <v>4057</v>
      </c>
      <c r="E1644" s="340">
        <v>4695</v>
      </c>
      <c r="F1644" s="340">
        <v>185</v>
      </c>
      <c r="G1644" s="341">
        <v>4.0999999999999996</v>
      </c>
      <c r="H1644" s="340">
        <v>107985000000</v>
      </c>
    </row>
    <row r="1645" spans="1:8">
      <c r="A1645" s="335" t="s">
        <v>4288</v>
      </c>
      <c r="B1645" s="335" t="s">
        <v>4289</v>
      </c>
      <c r="C1645" s="335" t="s">
        <v>510</v>
      </c>
      <c r="D1645" s="335" t="s">
        <v>1423</v>
      </c>
      <c r="E1645" s="340">
        <v>3640</v>
      </c>
      <c r="F1645" s="340">
        <v>-55</v>
      </c>
      <c r="G1645" s="341">
        <v>-1.49</v>
      </c>
      <c r="H1645" s="340">
        <v>55788234320</v>
      </c>
    </row>
    <row r="1646" spans="1:8">
      <c r="A1646" s="335" t="s">
        <v>4290</v>
      </c>
      <c r="B1646" s="335" t="s">
        <v>4291</v>
      </c>
      <c r="C1646" s="335" t="s">
        <v>510</v>
      </c>
      <c r="D1646" s="335" t="s">
        <v>3991</v>
      </c>
      <c r="E1646" s="340">
        <v>5520</v>
      </c>
      <c r="F1646" s="340">
        <v>-20</v>
      </c>
      <c r="G1646" s="341">
        <v>-0.36</v>
      </c>
      <c r="H1646" s="340">
        <v>349968552000</v>
      </c>
    </row>
    <row r="1647" spans="1:8">
      <c r="A1647" s="335" t="s">
        <v>4292</v>
      </c>
      <c r="B1647" s="335" t="s">
        <v>4293</v>
      </c>
      <c r="C1647" s="335" t="s">
        <v>510</v>
      </c>
      <c r="D1647" s="335" t="s">
        <v>4037</v>
      </c>
      <c r="E1647" s="340">
        <v>30250</v>
      </c>
      <c r="F1647" s="340">
        <v>200</v>
      </c>
      <c r="G1647" s="341">
        <v>0.67</v>
      </c>
      <c r="H1647" s="340">
        <v>125850496750</v>
      </c>
    </row>
    <row r="1648" spans="1:8">
      <c r="A1648" s="335" t="s">
        <v>4294</v>
      </c>
      <c r="B1648" s="335" t="s">
        <v>4295</v>
      </c>
      <c r="C1648" s="335" t="s">
        <v>510</v>
      </c>
      <c r="D1648" s="335" t="s">
        <v>1423</v>
      </c>
      <c r="E1648" s="340">
        <v>29600</v>
      </c>
      <c r="F1648" s="340">
        <v>-750</v>
      </c>
      <c r="G1648" s="341">
        <v>-2.4700000000000002</v>
      </c>
      <c r="H1648" s="340">
        <v>192400000000</v>
      </c>
    </row>
    <row r="1649" spans="1:8">
      <c r="A1649" s="335" t="s">
        <v>4296</v>
      </c>
      <c r="B1649" s="335" t="s">
        <v>4297</v>
      </c>
      <c r="C1649" s="335" t="s">
        <v>510</v>
      </c>
      <c r="D1649" s="335" t="s">
        <v>3991</v>
      </c>
      <c r="E1649" s="340">
        <v>25400</v>
      </c>
      <c r="F1649" s="340">
        <v>100</v>
      </c>
      <c r="G1649" s="341">
        <v>0.4</v>
      </c>
      <c r="H1649" s="340">
        <v>5434088700000</v>
      </c>
    </row>
    <row r="1650" spans="1:8">
      <c r="A1650" s="335" t="s">
        <v>4298</v>
      </c>
      <c r="B1650" s="335" t="s">
        <v>4299</v>
      </c>
      <c r="C1650" s="335" t="s">
        <v>510</v>
      </c>
      <c r="D1650" s="335" t="s">
        <v>3991</v>
      </c>
      <c r="E1650" s="340">
        <v>1820</v>
      </c>
      <c r="F1650" s="340">
        <v>30</v>
      </c>
      <c r="G1650" s="341">
        <v>1.68</v>
      </c>
      <c r="H1650" s="340">
        <v>50140352080</v>
      </c>
    </row>
    <row r="1651" spans="1:8">
      <c r="A1651" s="335" t="s">
        <v>4300</v>
      </c>
      <c r="B1651" s="335" t="s">
        <v>4301</v>
      </c>
      <c r="C1651" s="335" t="s">
        <v>510</v>
      </c>
      <c r="D1651" s="335" t="s">
        <v>1423</v>
      </c>
      <c r="E1651" s="340">
        <v>13550</v>
      </c>
      <c r="F1651" s="340">
        <v>-50</v>
      </c>
      <c r="G1651" s="341">
        <v>-0.37</v>
      </c>
      <c r="H1651" s="340">
        <v>293923212500</v>
      </c>
    </row>
    <row r="1652" spans="1:8">
      <c r="A1652" s="335" t="s">
        <v>4302</v>
      </c>
      <c r="B1652" s="335" t="s">
        <v>4303</v>
      </c>
      <c r="C1652" s="335" t="s">
        <v>510</v>
      </c>
      <c r="D1652" s="335" t="s">
        <v>4037</v>
      </c>
      <c r="E1652" s="340">
        <v>51200</v>
      </c>
      <c r="F1652" s="340">
        <v>300</v>
      </c>
      <c r="G1652" s="341">
        <v>0.59</v>
      </c>
      <c r="H1652" s="340">
        <v>696562176000</v>
      </c>
    </row>
    <row r="1653" spans="1:8">
      <c r="A1653" s="335" t="s">
        <v>4304</v>
      </c>
      <c r="B1653" s="335" t="s">
        <v>4305</v>
      </c>
      <c r="C1653" s="335" t="s">
        <v>510</v>
      </c>
      <c r="D1653" s="335" t="s">
        <v>4217</v>
      </c>
      <c r="E1653" s="340">
        <v>19750</v>
      </c>
      <c r="F1653" s="340">
        <v>100</v>
      </c>
      <c r="G1653" s="341">
        <v>0.51</v>
      </c>
      <c r="H1653" s="340">
        <v>116434268500</v>
      </c>
    </row>
    <row r="1654" spans="1:8">
      <c r="A1654" s="335" t="s">
        <v>4306</v>
      </c>
      <c r="B1654" s="335" t="s">
        <v>4307</v>
      </c>
      <c r="C1654" s="335" t="s">
        <v>510</v>
      </c>
      <c r="D1654" s="335" t="s">
        <v>3994</v>
      </c>
      <c r="E1654" s="340">
        <v>42450</v>
      </c>
      <c r="F1654" s="340">
        <v>1850</v>
      </c>
      <c r="G1654" s="341">
        <v>4.5599999999999996</v>
      </c>
      <c r="H1654" s="340">
        <v>100395226350</v>
      </c>
    </row>
    <row r="1655" spans="1:8">
      <c r="A1655" s="335" t="s">
        <v>4308</v>
      </c>
      <c r="B1655" s="335" t="s">
        <v>4309</v>
      </c>
      <c r="C1655" s="335" t="s">
        <v>510</v>
      </c>
      <c r="D1655" s="335" t="s">
        <v>3999</v>
      </c>
      <c r="E1655" s="340">
        <v>13000</v>
      </c>
      <c r="F1655" s="340">
        <v>-200</v>
      </c>
      <c r="G1655" s="341">
        <v>-1.52</v>
      </c>
      <c r="H1655" s="340">
        <v>356398510000</v>
      </c>
    </row>
    <row r="1656" spans="1:8">
      <c r="A1656" s="335" t="s">
        <v>4310</v>
      </c>
      <c r="B1656" s="335" t="s">
        <v>4311</v>
      </c>
      <c r="C1656" s="335" t="s">
        <v>510</v>
      </c>
      <c r="D1656" s="335" t="s">
        <v>4097</v>
      </c>
      <c r="E1656" s="340">
        <v>12250</v>
      </c>
      <c r="F1656" s="340">
        <v>100</v>
      </c>
      <c r="G1656" s="341">
        <v>0.82</v>
      </c>
      <c r="H1656" s="340">
        <v>292859035000</v>
      </c>
    </row>
    <row r="1657" spans="1:8">
      <c r="A1657" s="335" t="s">
        <v>4312</v>
      </c>
      <c r="B1657" s="335" t="s">
        <v>4313</v>
      </c>
      <c r="C1657" s="335" t="s">
        <v>510</v>
      </c>
      <c r="D1657" s="335" t="s">
        <v>1423</v>
      </c>
      <c r="E1657" s="340">
        <v>6680</v>
      </c>
      <c r="F1657" s="340">
        <v>0</v>
      </c>
      <c r="G1657" s="341">
        <v>0</v>
      </c>
      <c r="H1657" s="340">
        <v>276794918200</v>
      </c>
    </row>
    <row r="1658" spans="1:8">
      <c r="A1658" s="335" t="s">
        <v>1354</v>
      </c>
      <c r="B1658" s="335" t="s">
        <v>1355</v>
      </c>
      <c r="C1658" s="335" t="s">
        <v>510</v>
      </c>
      <c r="D1658" s="335" t="s">
        <v>4037</v>
      </c>
      <c r="E1658" s="340">
        <v>28800</v>
      </c>
      <c r="F1658" s="340">
        <v>-800</v>
      </c>
      <c r="G1658" s="341">
        <v>-2.7</v>
      </c>
      <c r="H1658" s="340">
        <v>45238953600</v>
      </c>
    </row>
    <row r="1659" spans="1:8">
      <c r="A1659" s="335" t="s">
        <v>4314</v>
      </c>
      <c r="B1659" s="335" t="s">
        <v>4315</v>
      </c>
      <c r="C1659" s="335" t="s">
        <v>510</v>
      </c>
      <c r="D1659" s="335" t="s">
        <v>4050</v>
      </c>
      <c r="E1659" s="340">
        <v>31100</v>
      </c>
      <c r="F1659" s="340">
        <v>-600</v>
      </c>
      <c r="G1659" s="341">
        <v>-1.89</v>
      </c>
      <c r="H1659" s="340">
        <v>277751207700</v>
      </c>
    </row>
    <row r="1660" spans="1:8">
      <c r="A1660" s="335" t="s">
        <v>4316</v>
      </c>
      <c r="B1660" s="335" t="s">
        <v>4317</v>
      </c>
      <c r="C1660" s="335" t="s">
        <v>510</v>
      </c>
      <c r="D1660" s="335" t="s">
        <v>4090</v>
      </c>
      <c r="E1660" s="340">
        <v>4390</v>
      </c>
      <c r="F1660" s="340">
        <v>65</v>
      </c>
      <c r="G1660" s="341">
        <v>1.5</v>
      </c>
      <c r="H1660" s="340">
        <v>143114000000</v>
      </c>
    </row>
    <row r="1661" spans="1:8">
      <c r="A1661" s="335" t="s">
        <v>4318</v>
      </c>
      <c r="B1661" s="335" t="s">
        <v>4319</v>
      </c>
      <c r="C1661" s="335" t="s">
        <v>510</v>
      </c>
      <c r="D1661" s="335" t="s">
        <v>4090</v>
      </c>
      <c r="E1661" s="340">
        <v>6870</v>
      </c>
      <c r="F1661" s="340">
        <v>-80</v>
      </c>
      <c r="G1661" s="341">
        <v>-1.1499999999999999</v>
      </c>
      <c r="H1661" s="340">
        <v>9618000000</v>
      </c>
    </row>
    <row r="1662" spans="1:8">
      <c r="A1662" s="335" t="s">
        <v>4320</v>
      </c>
      <c r="B1662" s="335" t="s">
        <v>4321</v>
      </c>
      <c r="C1662" s="335" t="s">
        <v>510</v>
      </c>
      <c r="D1662" s="335" t="s">
        <v>4018</v>
      </c>
      <c r="E1662" s="340">
        <v>4180</v>
      </c>
      <c r="F1662" s="340">
        <v>-70</v>
      </c>
      <c r="G1662" s="341">
        <v>-1.65</v>
      </c>
      <c r="H1662" s="340">
        <v>104246796500</v>
      </c>
    </row>
    <row r="1663" spans="1:8">
      <c r="A1663" s="335" t="s">
        <v>4322</v>
      </c>
      <c r="B1663" s="335" t="s">
        <v>4323</v>
      </c>
      <c r="C1663" s="335" t="s">
        <v>510</v>
      </c>
      <c r="D1663" s="335" t="s">
        <v>4057</v>
      </c>
      <c r="E1663" s="340">
        <v>405000</v>
      </c>
      <c r="F1663" s="340">
        <v>-3500</v>
      </c>
      <c r="G1663" s="341">
        <v>-0.86</v>
      </c>
      <c r="H1663" s="340">
        <v>7642350000000</v>
      </c>
    </row>
    <row r="1664" spans="1:8">
      <c r="A1664" s="335" t="s">
        <v>4324</v>
      </c>
      <c r="B1664" s="335" t="s">
        <v>4325</v>
      </c>
      <c r="C1664" s="335" t="s">
        <v>510</v>
      </c>
      <c r="D1664" s="335" t="s">
        <v>4057</v>
      </c>
      <c r="E1664" s="340">
        <v>21550</v>
      </c>
      <c r="F1664" s="340">
        <v>50</v>
      </c>
      <c r="G1664" s="341">
        <v>0.23</v>
      </c>
      <c r="H1664" s="340">
        <v>495650000000</v>
      </c>
    </row>
    <row r="1665" spans="1:8">
      <c r="A1665" s="335" t="s">
        <v>4326</v>
      </c>
      <c r="B1665" s="335" t="s">
        <v>4327</v>
      </c>
      <c r="C1665" s="335" t="s">
        <v>510</v>
      </c>
      <c r="D1665" s="335" t="s">
        <v>4097</v>
      </c>
      <c r="E1665" s="340">
        <v>8550</v>
      </c>
      <c r="F1665" s="340">
        <v>-20</v>
      </c>
      <c r="G1665" s="341">
        <v>-0.23</v>
      </c>
      <c r="H1665" s="340">
        <v>448198276050</v>
      </c>
    </row>
    <row r="1666" spans="1:8">
      <c r="A1666" s="335" t="s">
        <v>4328</v>
      </c>
      <c r="B1666" s="335" t="s">
        <v>4329</v>
      </c>
      <c r="C1666" s="335" t="s">
        <v>510</v>
      </c>
      <c r="D1666" s="335" t="s">
        <v>4037</v>
      </c>
      <c r="E1666" s="340">
        <v>2425</v>
      </c>
      <c r="F1666" s="340">
        <v>20</v>
      </c>
      <c r="G1666" s="341">
        <v>0.83</v>
      </c>
      <c r="H1666" s="340">
        <v>105093716375</v>
      </c>
    </row>
    <row r="1667" spans="1:8">
      <c r="A1667" s="335" t="s">
        <v>1177</v>
      </c>
      <c r="B1667" s="335" t="s">
        <v>1178</v>
      </c>
      <c r="C1667" s="335" t="s">
        <v>510</v>
      </c>
      <c r="D1667" s="335" t="s">
        <v>4037</v>
      </c>
      <c r="E1667" s="340">
        <v>2415</v>
      </c>
      <c r="F1667" s="340">
        <v>40</v>
      </c>
      <c r="G1667" s="341">
        <v>1.68</v>
      </c>
      <c r="H1667" s="340">
        <v>139934187645</v>
      </c>
    </row>
    <row r="1668" spans="1:8">
      <c r="A1668" s="335" t="s">
        <v>4330</v>
      </c>
      <c r="B1668" s="335" t="s">
        <v>4331</v>
      </c>
      <c r="C1668" s="335" t="s">
        <v>510</v>
      </c>
      <c r="D1668" s="335" t="s">
        <v>3999</v>
      </c>
      <c r="E1668" s="340">
        <v>173000</v>
      </c>
      <c r="F1668" s="340">
        <v>3500</v>
      </c>
      <c r="G1668" s="341">
        <v>2.06</v>
      </c>
      <c r="H1668" s="340">
        <v>276800000000</v>
      </c>
    </row>
    <row r="1669" spans="1:8">
      <c r="A1669" s="335" t="s">
        <v>4332</v>
      </c>
      <c r="B1669" s="335" t="s">
        <v>4333</v>
      </c>
      <c r="C1669" s="335" t="s">
        <v>510</v>
      </c>
      <c r="D1669" s="335" t="s">
        <v>4033</v>
      </c>
      <c r="E1669" s="340">
        <v>7890</v>
      </c>
      <c r="F1669" s="340">
        <v>0</v>
      </c>
      <c r="G1669" s="341">
        <v>0</v>
      </c>
      <c r="H1669" s="340">
        <v>510114505440</v>
      </c>
    </row>
    <row r="1670" spans="1:8">
      <c r="A1670" s="335" t="s">
        <v>4334</v>
      </c>
      <c r="B1670" s="335" t="s">
        <v>4335</v>
      </c>
      <c r="C1670" s="335" t="s">
        <v>510</v>
      </c>
      <c r="D1670" s="335" t="s">
        <v>3999</v>
      </c>
      <c r="E1670" s="340">
        <v>18150</v>
      </c>
      <c r="F1670" s="340">
        <v>100</v>
      </c>
      <c r="G1670" s="341">
        <v>0.55000000000000004</v>
      </c>
      <c r="H1670" s="340">
        <v>453433101000</v>
      </c>
    </row>
    <row r="1671" spans="1:8">
      <c r="A1671" s="335" t="s">
        <v>4336</v>
      </c>
      <c r="B1671" s="335" t="s">
        <v>4337</v>
      </c>
      <c r="C1671" s="335" t="s">
        <v>510</v>
      </c>
      <c r="D1671" s="335" t="s">
        <v>1423</v>
      </c>
      <c r="E1671" s="340">
        <v>67700</v>
      </c>
      <c r="F1671" s="340">
        <v>-1200</v>
      </c>
      <c r="G1671" s="341">
        <v>-1.74</v>
      </c>
      <c r="H1671" s="340">
        <v>393378703200</v>
      </c>
    </row>
    <row r="1672" spans="1:8">
      <c r="A1672" s="335" t="s">
        <v>4338</v>
      </c>
      <c r="B1672" s="335" t="s">
        <v>4339</v>
      </c>
      <c r="C1672" s="335" t="s">
        <v>510</v>
      </c>
      <c r="D1672" s="335" t="s">
        <v>3999</v>
      </c>
      <c r="E1672" s="340">
        <v>4110</v>
      </c>
      <c r="F1672" s="340">
        <v>35</v>
      </c>
      <c r="G1672" s="341">
        <v>0.86</v>
      </c>
      <c r="H1672" s="340">
        <v>174068421540</v>
      </c>
    </row>
    <row r="1673" spans="1:8">
      <c r="A1673" s="335" t="s">
        <v>4340</v>
      </c>
      <c r="B1673" s="335" t="s">
        <v>4341</v>
      </c>
      <c r="C1673" s="335" t="s">
        <v>510</v>
      </c>
      <c r="D1673" s="335" t="s">
        <v>4015</v>
      </c>
      <c r="E1673" s="340">
        <v>2275</v>
      </c>
      <c r="F1673" s="340">
        <v>45</v>
      </c>
      <c r="G1673" s="341">
        <v>2.02</v>
      </c>
      <c r="H1673" s="340">
        <v>115649308775</v>
      </c>
    </row>
    <row r="1674" spans="1:8">
      <c r="A1674" s="335" t="s">
        <v>4342</v>
      </c>
      <c r="B1674" s="335" t="s">
        <v>4343</v>
      </c>
      <c r="C1674" s="335" t="s">
        <v>510</v>
      </c>
      <c r="D1674" s="335" t="s">
        <v>4097</v>
      </c>
      <c r="E1674" s="340">
        <v>7480</v>
      </c>
      <c r="F1674" s="340">
        <v>-90</v>
      </c>
      <c r="G1674" s="341">
        <v>-1.19</v>
      </c>
      <c r="H1674" s="340">
        <v>144185153200</v>
      </c>
    </row>
    <row r="1675" spans="1:8">
      <c r="A1675" s="335" t="s">
        <v>4344</v>
      </c>
      <c r="B1675" s="335" t="s">
        <v>4345</v>
      </c>
      <c r="C1675" s="335" t="s">
        <v>510</v>
      </c>
      <c r="D1675" s="335" t="s">
        <v>1423</v>
      </c>
      <c r="E1675" s="340">
        <v>13500</v>
      </c>
      <c r="F1675" s="340">
        <v>-450</v>
      </c>
      <c r="G1675" s="341">
        <v>-3.23</v>
      </c>
      <c r="H1675" s="340">
        <v>324000000000</v>
      </c>
    </row>
    <row r="1676" spans="1:8">
      <c r="A1676" s="335" t="s">
        <v>4346</v>
      </c>
      <c r="B1676" s="335" t="s">
        <v>4347</v>
      </c>
      <c r="C1676" s="335" t="s">
        <v>510</v>
      </c>
      <c r="D1676" s="335" t="s">
        <v>1423</v>
      </c>
      <c r="E1676" s="340">
        <v>6220</v>
      </c>
      <c r="F1676" s="340">
        <v>130</v>
      </c>
      <c r="G1676" s="341">
        <v>2.13</v>
      </c>
      <c r="H1676" s="340">
        <v>216887792400</v>
      </c>
    </row>
    <row r="1677" spans="1:8">
      <c r="A1677" s="335" t="s">
        <v>4348</v>
      </c>
      <c r="B1677" s="335" t="s">
        <v>4349</v>
      </c>
      <c r="C1677" s="335" t="s">
        <v>510</v>
      </c>
      <c r="D1677" s="335" t="s">
        <v>4057</v>
      </c>
      <c r="E1677" s="340">
        <v>5790</v>
      </c>
      <c r="F1677" s="340">
        <v>-350</v>
      </c>
      <c r="G1677" s="341">
        <v>-5.7</v>
      </c>
      <c r="H1677" s="340">
        <v>168034560270</v>
      </c>
    </row>
    <row r="1678" spans="1:8">
      <c r="A1678" s="335" t="s">
        <v>4350</v>
      </c>
      <c r="B1678" s="335" t="s">
        <v>4351</v>
      </c>
      <c r="C1678" s="335" t="s">
        <v>510</v>
      </c>
      <c r="D1678" s="335" t="s">
        <v>4057</v>
      </c>
      <c r="E1678" s="340">
        <v>11950</v>
      </c>
      <c r="F1678" s="340">
        <v>0</v>
      </c>
      <c r="G1678" s="341">
        <v>0</v>
      </c>
      <c r="H1678" s="340">
        <v>7049006250</v>
      </c>
    </row>
    <row r="1679" spans="1:8">
      <c r="A1679" s="335" t="s">
        <v>4352</v>
      </c>
      <c r="B1679" s="335" t="s">
        <v>4353</v>
      </c>
      <c r="C1679" s="335" t="s">
        <v>510</v>
      </c>
      <c r="D1679" s="335" t="s">
        <v>4354</v>
      </c>
      <c r="E1679" s="340">
        <v>67900</v>
      </c>
      <c r="F1679" s="340">
        <v>200</v>
      </c>
      <c r="G1679" s="341">
        <v>0.3</v>
      </c>
      <c r="H1679" s="340">
        <v>67900000000</v>
      </c>
    </row>
    <row r="1680" spans="1:8">
      <c r="A1680" s="335" t="s">
        <v>4355</v>
      </c>
      <c r="B1680" s="335" t="s">
        <v>4356</v>
      </c>
      <c r="C1680" s="335" t="s">
        <v>510</v>
      </c>
      <c r="D1680" s="335" t="s">
        <v>1423</v>
      </c>
      <c r="E1680" s="340">
        <v>4340</v>
      </c>
      <c r="F1680" s="340">
        <v>40</v>
      </c>
      <c r="G1680" s="341">
        <v>0.93</v>
      </c>
      <c r="H1680" s="340">
        <v>207517586080</v>
      </c>
    </row>
    <row r="1681" spans="1:8">
      <c r="A1681" s="335" t="s">
        <v>4357</v>
      </c>
      <c r="B1681" s="335" t="s">
        <v>4358</v>
      </c>
      <c r="C1681" s="335" t="s">
        <v>510</v>
      </c>
      <c r="D1681" s="335" t="s">
        <v>4050</v>
      </c>
      <c r="E1681" s="340">
        <v>9510</v>
      </c>
      <c r="F1681" s="340">
        <v>-310</v>
      </c>
      <c r="G1681" s="341">
        <v>-3.16</v>
      </c>
      <c r="H1681" s="340">
        <v>348388617240</v>
      </c>
    </row>
    <row r="1682" spans="1:8">
      <c r="A1682" s="335" t="s">
        <v>4359</v>
      </c>
      <c r="B1682" s="335" t="s">
        <v>4360</v>
      </c>
      <c r="C1682" s="335" t="s">
        <v>510</v>
      </c>
      <c r="D1682" s="335" t="s">
        <v>4050</v>
      </c>
      <c r="E1682" s="340">
        <v>31550</v>
      </c>
      <c r="F1682" s="340">
        <v>-100</v>
      </c>
      <c r="G1682" s="341">
        <v>-0.32</v>
      </c>
      <c r="H1682" s="340">
        <v>9220992300</v>
      </c>
    </row>
    <row r="1683" spans="1:8">
      <c r="A1683" s="335" t="s">
        <v>4361</v>
      </c>
      <c r="B1683" s="335" t="s">
        <v>4362</v>
      </c>
      <c r="C1683" s="335" t="s">
        <v>510</v>
      </c>
      <c r="D1683" s="335" t="s">
        <v>1423</v>
      </c>
      <c r="E1683" s="340">
        <v>266500</v>
      </c>
      <c r="F1683" s="340">
        <v>1500</v>
      </c>
      <c r="G1683" s="341">
        <v>0.56999999999999995</v>
      </c>
      <c r="H1683" s="340">
        <v>8119639651500</v>
      </c>
    </row>
    <row r="1684" spans="1:8">
      <c r="A1684" s="335" t="s">
        <v>4363</v>
      </c>
      <c r="B1684" s="335" t="s">
        <v>4364</v>
      </c>
      <c r="C1684" s="335" t="s">
        <v>510</v>
      </c>
      <c r="D1684" s="335" t="s">
        <v>1423</v>
      </c>
      <c r="E1684" s="340">
        <v>117000</v>
      </c>
      <c r="F1684" s="340">
        <v>1000</v>
      </c>
      <c r="G1684" s="341">
        <v>0.86</v>
      </c>
      <c r="H1684" s="340">
        <v>353747862000</v>
      </c>
    </row>
    <row r="1685" spans="1:8">
      <c r="A1685" s="335" t="s">
        <v>4365</v>
      </c>
      <c r="B1685" s="335" t="s">
        <v>4366</v>
      </c>
      <c r="C1685" s="335" t="s">
        <v>510</v>
      </c>
      <c r="D1685" s="335" t="s">
        <v>4130</v>
      </c>
      <c r="E1685" s="340">
        <v>2220</v>
      </c>
      <c r="F1685" s="340">
        <v>-20</v>
      </c>
      <c r="G1685" s="341">
        <v>-0.89</v>
      </c>
      <c r="H1685" s="340">
        <v>278072007420</v>
      </c>
    </row>
    <row r="1686" spans="1:8">
      <c r="A1686" s="335" t="s">
        <v>4367</v>
      </c>
      <c r="B1686" s="335" t="s">
        <v>4368</v>
      </c>
      <c r="C1686" s="335" t="s">
        <v>510</v>
      </c>
      <c r="D1686" s="335" t="s">
        <v>4037</v>
      </c>
      <c r="E1686" s="340">
        <v>2650</v>
      </c>
      <c r="F1686" s="340">
        <v>20</v>
      </c>
      <c r="G1686" s="341">
        <v>0.76</v>
      </c>
      <c r="H1686" s="340">
        <v>31751823000</v>
      </c>
    </row>
    <row r="1687" spans="1:8">
      <c r="A1687" s="335" t="s">
        <v>4369</v>
      </c>
      <c r="B1687" s="335" t="s">
        <v>4370</v>
      </c>
      <c r="C1687" s="335" t="s">
        <v>510</v>
      </c>
      <c r="D1687" s="335" t="s">
        <v>1423</v>
      </c>
      <c r="E1687" s="340">
        <v>3805</v>
      </c>
      <c r="F1687" s="340">
        <v>-5</v>
      </c>
      <c r="G1687" s="341">
        <v>-0.13</v>
      </c>
      <c r="H1687" s="340">
        <v>1093025392035</v>
      </c>
    </row>
    <row r="1688" spans="1:8">
      <c r="A1688" s="335" t="s">
        <v>1122</v>
      </c>
      <c r="B1688" s="335" t="s">
        <v>1123</v>
      </c>
      <c r="C1688" s="335" t="s">
        <v>510</v>
      </c>
      <c r="D1688" s="335" t="s">
        <v>4090</v>
      </c>
      <c r="E1688" s="340">
        <v>6200</v>
      </c>
      <c r="F1688" s="340">
        <v>210</v>
      </c>
      <c r="G1688" s="341">
        <v>3.51</v>
      </c>
      <c r="H1688" s="340">
        <v>181040000000</v>
      </c>
    </row>
    <row r="1689" spans="1:8">
      <c r="A1689" s="335" t="s">
        <v>4371</v>
      </c>
      <c r="B1689" s="335" t="s">
        <v>4372</v>
      </c>
      <c r="C1689" s="335" t="s">
        <v>510</v>
      </c>
      <c r="D1689" s="335" t="s">
        <v>4130</v>
      </c>
      <c r="E1689" s="340">
        <v>83500</v>
      </c>
      <c r="F1689" s="340">
        <v>600</v>
      </c>
      <c r="G1689" s="341">
        <v>0.72</v>
      </c>
      <c r="H1689" s="340">
        <v>33847839474500</v>
      </c>
    </row>
    <row r="1690" spans="1:8">
      <c r="A1690" s="335" t="s">
        <v>4373</v>
      </c>
      <c r="B1690" s="335" t="s">
        <v>4374</v>
      </c>
      <c r="C1690" s="335" t="s">
        <v>510</v>
      </c>
      <c r="D1690" s="335" t="s">
        <v>4375</v>
      </c>
      <c r="E1690" s="340">
        <v>9090</v>
      </c>
      <c r="F1690" s="340">
        <v>-70</v>
      </c>
      <c r="G1690" s="341">
        <v>-0.76</v>
      </c>
      <c r="H1690" s="340">
        <v>6714459032400</v>
      </c>
    </row>
    <row r="1691" spans="1:8">
      <c r="A1691" s="335" t="s">
        <v>4376</v>
      </c>
      <c r="B1691" s="335" t="s">
        <v>4377</v>
      </c>
      <c r="C1691" s="335" t="s">
        <v>510</v>
      </c>
      <c r="D1691" s="335" t="s">
        <v>4050</v>
      </c>
      <c r="E1691" s="340">
        <v>2200</v>
      </c>
      <c r="F1691" s="340">
        <v>5</v>
      </c>
      <c r="G1691" s="341">
        <v>0.23</v>
      </c>
      <c r="H1691" s="340">
        <v>99335016000</v>
      </c>
    </row>
    <row r="1692" spans="1:8">
      <c r="A1692" s="335" t="s">
        <v>4378</v>
      </c>
      <c r="B1692" s="335" t="s">
        <v>4379</v>
      </c>
      <c r="C1692" s="335" t="s">
        <v>510</v>
      </c>
      <c r="D1692" s="335" t="s">
        <v>4380</v>
      </c>
      <c r="E1692" s="340">
        <v>8380</v>
      </c>
      <c r="F1692" s="340">
        <v>610</v>
      </c>
      <c r="G1692" s="341">
        <v>7.85</v>
      </c>
      <c r="H1692" s="340">
        <v>312077007340</v>
      </c>
    </row>
    <row r="1693" spans="1:8">
      <c r="A1693" s="335" t="s">
        <v>4381</v>
      </c>
      <c r="B1693" s="335" t="s">
        <v>4382</v>
      </c>
      <c r="C1693" s="335" t="s">
        <v>510</v>
      </c>
      <c r="D1693" s="335" t="s">
        <v>4380</v>
      </c>
      <c r="E1693" s="340">
        <v>45000</v>
      </c>
      <c r="F1693" s="340">
        <v>5100</v>
      </c>
      <c r="G1693" s="341">
        <v>12.78</v>
      </c>
      <c r="H1693" s="340">
        <v>16477200000</v>
      </c>
    </row>
    <row r="1694" spans="1:8">
      <c r="A1694" s="335" t="s">
        <v>4383</v>
      </c>
      <c r="B1694" s="335" t="s">
        <v>4384</v>
      </c>
      <c r="C1694" s="335" t="s">
        <v>510</v>
      </c>
      <c r="D1694" s="335" t="s">
        <v>4050</v>
      </c>
      <c r="E1694" s="340">
        <v>13800</v>
      </c>
      <c r="F1694" s="340">
        <v>-100</v>
      </c>
      <c r="G1694" s="341">
        <v>-0.72</v>
      </c>
      <c r="H1694" s="340">
        <v>135638833800</v>
      </c>
    </row>
    <row r="1695" spans="1:8">
      <c r="A1695" s="335" t="s">
        <v>4385</v>
      </c>
      <c r="B1695" s="335" t="s">
        <v>4386</v>
      </c>
      <c r="C1695" s="335" t="s">
        <v>510</v>
      </c>
      <c r="D1695" s="335" t="s">
        <v>4057</v>
      </c>
      <c r="E1695" s="340">
        <v>3865</v>
      </c>
      <c r="F1695" s="340">
        <v>-65</v>
      </c>
      <c r="G1695" s="341">
        <v>-1.65</v>
      </c>
      <c r="H1695" s="340">
        <v>425842182850</v>
      </c>
    </row>
    <row r="1696" spans="1:8">
      <c r="A1696" s="335" t="s">
        <v>4387</v>
      </c>
      <c r="B1696" s="335" t="s">
        <v>4388</v>
      </c>
      <c r="C1696" s="335" t="s">
        <v>510</v>
      </c>
      <c r="D1696" s="335" t="s">
        <v>4057</v>
      </c>
      <c r="E1696" s="340">
        <v>36850</v>
      </c>
      <c r="F1696" s="340">
        <v>-450</v>
      </c>
      <c r="G1696" s="341">
        <v>-1.21</v>
      </c>
      <c r="H1696" s="340">
        <v>11345746500</v>
      </c>
    </row>
    <row r="1697" spans="1:8">
      <c r="A1697" s="335" t="s">
        <v>4389</v>
      </c>
      <c r="B1697" s="335" t="s">
        <v>4390</v>
      </c>
      <c r="C1697" s="335" t="s">
        <v>510</v>
      </c>
      <c r="D1697" s="335" t="s">
        <v>3999</v>
      </c>
      <c r="E1697" s="340">
        <v>4065</v>
      </c>
      <c r="F1697" s="340">
        <v>95</v>
      </c>
      <c r="G1697" s="341">
        <v>2.39</v>
      </c>
      <c r="H1697" s="340">
        <v>147202430400</v>
      </c>
    </row>
    <row r="1698" spans="1:8">
      <c r="A1698" s="335" t="s">
        <v>4391</v>
      </c>
      <c r="B1698" s="335" t="s">
        <v>4392</v>
      </c>
      <c r="C1698" s="335" t="s">
        <v>510</v>
      </c>
      <c r="D1698" s="335" t="s">
        <v>4018</v>
      </c>
      <c r="E1698" s="340">
        <v>307500</v>
      </c>
      <c r="F1698" s="340">
        <v>4500</v>
      </c>
      <c r="G1698" s="341">
        <v>1.49</v>
      </c>
      <c r="H1698" s="340">
        <v>221400000000</v>
      </c>
    </row>
    <row r="1699" spans="1:8">
      <c r="A1699" s="335" t="s">
        <v>4393</v>
      </c>
      <c r="B1699" s="335" t="s">
        <v>4394</v>
      </c>
      <c r="C1699" s="335" t="s">
        <v>510</v>
      </c>
      <c r="D1699" s="335" t="s">
        <v>4018</v>
      </c>
      <c r="E1699" s="340">
        <v>169000</v>
      </c>
      <c r="F1699" s="340">
        <v>-3000</v>
      </c>
      <c r="G1699" s="341">
        <v>-1.74</v>
      </c>
      <c r="H1699" s="340">
        <v>28165878000</v>
      </c>
    </row>
    <row r="1700" spans="1:8">
      <c r="A1700" s="335" t="s">
        <v>4395</v>
      </c>
      <c r="B1700" s="335" t="s">
        <v>4396</v>
      </c>
      <c r="C1700" s="335" t="s">
        <v>510</v>
      </c>
      <c r="D1700" s="335" t="s">
        <v>1423</v>
      </c>
      <c r="E1700" s="340">
        <v>8940</v>
      </c>
      <c r="F1700" s="340">
        <v>-60</v>
      </c>
      <c r="G1700" s="341">
        <v>-0.67</v>
      </c>
      <c r="H1700" s="340">
        <v>444128856420</v>
      </c>
    </row>
    <row r="1701" spans="1:8">
      <c r="A1701" s="335" t="s">
        <v>4397</v>
      </c>
      <c r="B1701" s="335" t="s">
        <v>4398</v>
      </c>
      <c r="C1701" s="335" t="s">
        <v>510</v>
      </c>
      <c r="D1701" s="335" t="s">
        <v>1423</v>
      </c>
      <c r="E1701" s="340">
        <v>4735</v>
      </c>
      <c r="F1701" s="340">
        <v>30</v>
      </c>
      <c r="G1701" s="341">
        <v>0.64</v>
      </c>
      <c r="H1701" s="340">
        <v>253530731095</v>
      </c>
    </row>
    <row r="1702" spans="1:8">
      <c r="A1702" s="335" t="s">
        <v>4399</v>
      </c>
      <c r="B1702" s="335" t="s">
        <v>4400</v>
      </c>
      <c r="C1702" s="335" t="s">
        <v>510</v>
      </c>
      <c r="D1702" s="335" t="s">
        <v>1423</v>
      </c>
      <c r="E1702" s="340">
        <v>2990</v>
      </c>
      <c r="F1702" s="340">
        <v>10</v>
      </c>
      <c r="G1702" s="341">
        <v>0.34</v>
      </c>
      <c r="H1702" s="340">
        <v>10765794000</v>
      </c>
    </row>
    <row r="1703" spans="1:8">
      <c r="A1703" s="335" t="s">
        <v>4401</v>
      </c>
      <c r="B1703" s="335" t="s">
        <v>4402</v>
      </c>
      <c r="C1703" s="335" t="s">
        <v>510</v>
      </c>
      <c r="D1703" s="335" t="s">
        <v>1423</v>
      </c>
      <c r="E1703" s="340">
        <v>7580</v>
      </c>
      <c r="F1703" s="340">
        <v>-20</v>
      </c>
      <c r="G1703" s="341">
        <v>-0.26</v>
      </c>
      <c r="H1703" s="340">
        <v>740322507660</v>
      </c>
    </row>
    <row r="1704" spans="1:8">
      <c r="A1704" s="335" t="s">
        <v>4403</v>
      </c>
      <c r="B1704" s="335" t="s">
        <v>4404</v>
      </c>
      <c r="C1704" s="335" t="s">
        <v>510</v>
      </c>
      <c r="D1704" s="335" t="s">
        <v>1423</v>
      </c>
      <c r="E1704" s="340">
        <v>2980</v>
      </c>
      <c r="F1704" s="340">
        <v>20</v>
      </c>
      <c r="G1704" s="341">
        <v>0.68</v>
      </c>
      <c r="H1704" s="340">
        <v>19370000000</v>
      </c>
    </row>
    <row r="1705" spans="1:8">
      <c r="A1705" s="335" t="s">
        <v>4405</v>
      </c>
      <c r="B1705" s="335" t="s">
        <v>4406</v>
      </c>
      <c r="C1705" s="335" t="s">
        <v>510</v>
      </c>
      <c r="D1705" s="335" t="s">
        <v>2701</v>
      </c>
      <c r="E1705" s="340">
        <v>9070</v>
      </c>
      <c r="F1705" s="340">
        <v>1370</v>
      </c>
      <c r="G1705" s="341">
        <v>17.79</v>
      </c>
      <c r="H1705" s="340">
        <v>298731143530</v>
      </c>
    </row>
    <row r="1706" spans="1:8">
      <c r="A1706" s="335" t="s">
        <v>4407</v>
      </c>
      <c r="B1706" s="335" t="s">
        <v>4408</v>
      </c>
      <c r="C1706" s="335" t="s">
        <v>510</v>
      </c>
      <c r="D1706" s="335" t="s">
        <v>3991</v>
      </c>
      <c r="E1706" s="340">
        <v>125500</v>
      </c>
      <c r="F1706" s="340">
        <v>-3500</v>
      </c>
      <c r="G1706" s="341">
        <v>-2.71</v>
      </c>
      <c r="H1706" s="340">
        <v>10785499367000</v>
      </c>
    </row>
    <row r="1707" spans="1:8">
      <c r="A1707" s="335" t="s">
        <v>4409</v>
      </c>
      <c r="B1707" s="335" t="s">
        <v>4410</v>
      </c>
      <c r="C1707" s="335" t="s">
        <v>510</v>
      </c>
      <c r="D1707" s="335" t="s">
        <v>1423</v>
      </c>
      <c r="E1707" s="340">
        <v>10900</v>
      </c>
      <c r="F1707" s="340">
        <v>-100</v>
      </c>
      <c r="G1707" s="341">
        <v>-0.91</v>
      </c>
      <c r="H1707" s="340">
        <v>218000000000</v>
      </c>
    </row>
    <row r="1708" spans="1:8">
      <c r="A1708" s="335" t="s">
        <v>4411</v>
      </c>
      <c r="B1708" s="335" t="s">
        <v>4412</v>
      </c>
      <c r="C1708" s="335" t="s">
        <v>510</v>
      </c>
      <c r="D1708" s="335" t="s">
        <v>1423</v>
      </c>
      <c r="E1708" s="340">
        <v>13100</v>
      </c>
      <c r="F1708" s="340">
        <v>450</v>
      </c>
      <c r="G1708" s="341">
        <v>3.56</v>
      </c>
      <c r="H1708" s="340">
        <v>6066950600</v>
      </c>
    </row>
    <row r="1709" spans="1:8">
      <c r="A1709" s="335" t="s">
        <v>4413</v>
      </c>
      <c r="B1709" s="335" t="s">
        <v>4414</v>
      </c>
      <c r="C1709" s="335" t="s">
        <v>510</v>
      </c>
      <c r="D1709" s="335" t="s">
        <v>3994</v>
      </c>
      <c r="E1709" s="340">
        <v>13000</v>
      </c>
      <c r="F1709" s="340">
        <v>150</v>
      </c>
      <c r="G1709" s="341">
        <v>1.17</v>
      </c>
      <c r="H1709" s="340">
        <v>172784963000</v>
      </c>
    </row>
    <row r="1710" spans="1:8">
      <c r="A1710" s="335" t="s">
        <v>4415</v>
      </c>
      <c r="B1710" s="335" t="s">
        <v>4416</v>
      </c>
      <c r="C1710" s="335" t="s">
        <v>510</v>
      </c>
      <c r="D1710" s="335" t="s">
        <v>3994</v>
      </c>
      <c r="E1710" s="340">
        <v>16900</v>
      </c>
      <c r="F1710" s="340">
        <v>600</v>
      </c>
      <c r="G1710" s="341">
        <v>3.68</v>
      </c>
      <c r="H1710" s="340">
        <v>3130725000</v>
      </c>
    </row>
    <row r="1711" spans="1:8">
      <c r="A1711" s="335" t="s">
        <v>4417</v>
      </c>
      <c r="B1711" s="335" t="s">
        <v>4418</v>
      </c>
      <c r="C1711" s="335" t="s">
        <v>510</v>
      </c>
      <c r="D1711" s="335" t="s">
        <v>4097</v>
      </c>
      <c r="E1711" s="340">
        <v>352500</v>
      </c>
      <c r="F1711" s="340">
        <v>-8000</v>
      </c>
      <c r="G1711" s="341">
        <v>-2.2200000000000002</v>
      </c>
      <c r="H1711" s="340">
        <v>4119504645000</v>
      </c>
    </row>
    <row r="1712" spans="1:8">
      <c r="A1712" s="335" t="s">
        <v>4419</v>
      </c>
      <c r="B1712" s="335" t="s">
        <v>4420</v>
      </c>
      <c r="C1712" s="335" t="s">
        <v>510</v>
      </c>
      <c r="D1712" s="335" t="s">
        <v>3991</v>
      </c>
      <c r="E1712" s="340">
        <v>34700</v>
      </c>
      <c r="F1712" s="340">
        <v>-150</v>
      </c>
      <c r="G1712" s="341">
        <v>-0.43</v>
      </c>
      <c r="H1712" s="340">
        <v>1631878887000</v>
      </c>
    </row>
    <row r="1713" spans="1:8">
      <c r="A1713" s="335" t="s">
        <v>4421</v>
      </c>
      <c r="B1713" s="335" t="s">
        <v>4422</v>
      </c>
      <c r="C1713" s="335" t="s">
        <v>510</v>
      </c>
      <c r="D1713" s="335" t="s">
        <v>3991</v>
      </c>
      <c r="E1713" s="340">
        <v>88400</v>
      </c>
      <c r="F1713" s="340">
        <v>400</v>
      </c>
      <c r="G1713" s="341">
        <v>0.45</v>
      </c>
      <c r="H1713" s="340">
        <v>74785516000</v>
      </c>
    </row>
    <row r="1714" spans="1:8">
      <c r="A1714" s="335" t="s">
        <v>4423</v>
      </c>
      <c r="B1714" s="335" t="s">
        <v>4424</v>
      </c>
      <c r="C1714" s="335" t="s">
        <v>510</v>
      </c>
      <c r="D1714" s="335" t="s">
        <v>4018</v>
      </c>
      <c r="E1714" s="340">
        <v>285000</v>
      </c>
      <c r="F1714" s="340">
        <v>1500</v>
      </c>
      <c r="G1714" s="341">
        <v>0.53</v>
      </c>
      <c r="H1714" s="340">
        <v>1733552970000</v>
      </c>
    </row>
    <row r="1715" spans="1:8">
      <c r="A1715" s="335" t="s">
        <v>4425</v>
      </c>
      <c r="B1715" s="335" t="s">
        <v>4426</v>
      </c>
      <c r="C1715" s="335" t="s">
        <v>510</v>
      </c>
      <c r="D1715" s="335" t="s">
        <v>3994</v>
      </c>
      <c r="E1715" s="340">
        <v>76500</v>
      </c>
      <c r="F1715" s="340">
        <v>600</v>
      </c>
      <c r="G1715" s="341">
        <v>0.79</v>
      </c>
      <c r="H1715" s="340">
        <v>354790935000</v>
      </c>
    </row>
    <row r="1716" spans="1:8">
      <c r="A1716" s="335" t="s">
        <v>4427</v>
      </c>
      <c r="B1716" s="335" t="s">
        <v>4428</v>
      </c>
      <c r="C1716" s="335" t="s">
        <v>510</v>
      </c>
      <c r="D1716" s="335" t="s">
        <v>4090</v>
      </c>
      <c r="E1716" s="340">
        <v>5070</v>
      </c>
      <c r="F1716" s="340">
        <v>-50</v>
      </c>
      <c r="G1716" s="341">
        <v>-0.98</v>
      </c>
      <c r="H1716" s="340">
        <v>78078000000</v>
      </c>
    </row>
    <row r="1717" spans="1:8">
      <c r="A1717" s="335" t="s">
        <v>4429</v>
      </c>
      <c r="B1717" s="335" t="s">
        <v>4430</v>
      </c>
      <c r="C1717" s="335" t="s">
        <v>510</v>
      </c>
      <c r="D1717" s="335" t="s">
        <v>3991</v>
      </c>
      <c r="E1717" s="340">
        <v>26800</v>
      </c>
      <c r="F1717" s="340">
        <v>-250</v>
      </c>
      <c r="G1717" s="341">
        <v>-0.92</v>
      </c>
      <c r="H1717" s="340">
        <v>1202425335600</v>
      </c>
    </row>
    <row r="1718" spans="1:8">
      <c r="A1718" s="335" t="s">
        <v>4431</v>
      </c>
      <c r="B1718" s="335" t="s">
        <v>4432</v>
      </c>
      <c r="C1718" s="335" t="s">
        <v>510</v>
      </c>
      <c r="D1718" s="335" t="s">
        <v>3991</v>
      </c>
      <c r="E1718" s="340">
        <v>4460</v>
      </c>
      <c r="F1718" s="340">
        <v>165</v>
      </c>
      <c r="G1718" s="341">
        <v>3.84</v>
      </c>
      <c r="H1718" s="340">
        <v>377774711000</v>
      </c>
    </row>
    <row r="1719" spans="1:8">
      <c r="A1719" s="335" t="s">
        <v>4433</v>
      </c>
      <c r="B1719" s="335" t="s">
        <v>4434</v>
      </c>
      <c r="C1719" s="335" t="s">
        <v>510</v>
      </c>
      <c r="D1719" s="335" t="s">
        <v>3991</v>
      </c>
      <c r="E1719" s="340">
        <v>2705</v>
      </c>
      <c r="F1719" s="340">
        <v>75</v>
      </c>
      <c r="G1719" s="341">
        <v>2.85</v>
      </c>
      <c r="H1719" s="340">
        <v>52550007950</v>
      </c>
    </row>
    <row r="1720" spans="1:8">
      <c r="A1720" s="335" t="s">
        <v>4435</v>
      </c>
      <c r="B1720" s="335" t="s">
        <v>4436</v>
      </c>
      <c r="C1720" s="335" t="s">
        <v>510</v>
      </c>
      <c r="D1720" s="335" t="s">
        <v>3999</v>
      </c>
      <c r="E1720" s="340">
        <v>10000</v>
      </c>
      <c r="F1720" s="340">
        <v>-200</v>
      </c>
      <c r="G1720" s="341">
        <v>-1.96</v>
      </c>
      <c r="H1720" s="340">
        <v>108216110000</v>
      </c>
    </row>
    <row r="1721" spans="1:8">
      <c r="A1721" s="335" t="s">
        <v>4437</v>
      </c>
      <c r="B1721" s="335" t="s">
        <v>4438</v>
      </c>
      <c r="C1721" s="335" t="s">
        <v>510</v>
      </c>
      <c r="D1721" s="335" t="s">
        <v>3994</v>
      </c>
      <c r="E1721" s="340">
        <v>6960</v>
      </c>
      <c r="F1721" s="340">
        <v>70</v>
      </c>
      <c r="G1721" s="341">
        <v>1.02</v>
      </c>
      <c r="H1721" s="340">
        <v>235875444000</v>
      </c>
    </row>
    <row r="1722" spans="1:8">
      <c r="A1722" s="335" t="s">
        <v>4439</v>
      </c>
      <c r="B1722" s="335" t="s">
        <v>4440</v>
      </c>
      <c r="C1722" s="335" t="s">
        <v>510</v>
      </c>
      <c r="D1722" s="335" t="s">
        <v>3994</v>
      </c>
      <c r="E1722" s="340">
        <v>7860</v>
      </c>
      <c r="F1722" s="340">
        <v>60</v>
      </c>
      <c r="G1722" s="341">
        <v>0.77</v>
      </c>
      <c r="H1722" s="340">
        <v>9529126020</v>
      </c>
    </row>
    <row r="1723" spans="1:8">
      <c r="A1723" s="335" t="s">
        <v>939</v>
      </c>
      <c r="B1723" s="335" t="s">
        <v>940</v>
      </c>
      <c r="C1723" s="335" t="s">
        <v>510</v>
      </c>
      <c r="D1723" s="335" t="s">
        <v>4037</v>
      </c>
      <c r="E1723" s="340">
        <v>14350</v>
      </c>
      <c r="F1723" s="340">
        <v>350</v>
      </c>
      <c r="G1723" s="341">
        <v>2.5</v>
      </c>
      <c r="H1723" s="340">
        <v>709132873750</v>
      </c>
    </row>
    <row r="1724" spans="1:8">
      <c r="A1724" s="335" t="s">
        <v>4441</v>
      </c>
      <c r="B1724" s="335" t="s">
        <v>4442</v>
      </c>
      <c r="C1724" s="335" t="s">
        <v>510</v>
      </c>
      <c r="D1724" s="335" t="s">
        <v>4037</v>
      </c>
      <c r="E1724" s="340">
        <v>9100</v>
      </c>
      <c r="F1724" s="340">
        <v>50</v>
      </c>
      <c r="G1724" s="341">
        <v>0.55000000000000004</v>
      </c>
      <c r="H1724" s="340">
        <v>19069222900</v>
      </c>
    </row>
    <row r="1725" spans="1:8">
      <c r="A1725" s="335" t="s">
        <v>4443</v>
      </c>
      <c r="B1725" s="335" t="s">
        <v>4444</v>
      </c>
      <c r="C1725" s="335" t="s">
        <v>510</v>
      </c>
      <c r="D1725" s="335" t="s">
        <v>4090</v>
      </c>
      <c r="E1725" s="340">
        <v>10000</v>
      </c>
      <c r="F1725" s="340">
        <v>-50</v>
      </c>
      <c r="G1725" s="341">
        <v>-0.5</v>
      </c>
      <c r="H1725" s="340">
        <v>237282100000</v>
      </c>
    </row>
    <row r="1726" spans="1:8">
      <c r="A1726" s="335" t="s">
        <v>4445</v>
      </c>
      <c r="B1726" s="335" t="s">
        <v>4446</v>
      </c>
      <c r="C1726" s="335" t="s">
        <v>510</v>
      </c>
      <c r="D1726" s="335" t="s">
        <v>4037</v>
      </c>
      <c r="E1726" s="340">
        <v>5950</v>
      </c>
      <c r="F1726" s="340">
        <v>60</v>
      </c>
      <c r="G1726" s="341">
        <v>1.02</v>
      </c>
      <c r="H1726" s="340">
        <v>62418159650</v>
      </c>
    </row>
    <row r="1727" spans="1:8">
      <c r="A1727" s="335" t="s">
        <v>4447</v>
      </c>
      <c r="B1727" s="335" t="s">
        <v>4448</v>
      </c>
      <c r="C1727" s="335" t="s">
        <v>510</v>
      </c>
      <c r="D1727" s="335" t="s">
        <v>4354</v>
      </c>
      <c r="E1727" s="340">
        <v>6450</v>
      </c>
      <c r="F1727" s="340">
        <v>-50</v>
      </c>
      <c r="G1727" s="341">
        <v>-0.77</v>
      </c>
      <c r="H1727" s="340">
        <v>107535948000</v>
      </c>
    </row>
    <row r="1728" spans="1:8">
      <c r="A1728" s="335" t="s">
        <v>4449</v>
      </c>
      <c r="B1728" s="335" t="s">
        <v>4450</v>
      </c>
      <c r="C1728" s="335" t="s">
        <v>510</v>
      </c>
      <c r="D1728" s="335" t="s">
        <v>4050</v>
      </c>
      <c r="E1728" s="340">
        <v>35600</v>
      </c>
      <c r="F1728" s="340">
        <v>700</v>
      </c>
      <c r="G1728" s="341">
        <v>2.0099999999999998</v>
      </c>
      <c r="H1728" s="340">
        <v>785096910400</v>
      </c>
    </row>
    <row r="1729" spans="1:8">
      <c r="A1729" s="335" t="s">
        <v>4451</v>
      </c>
      <c r="B1729" s="335" t="s">
        <v>4452</v>
      </c>
      <c r="C1729" s="335" t="s">
        <v>510</v>
      </c>
      <c r="D1729" s="335" t="s">
        <v>4090</v>
      </c>
      <c r="E1729" s="340">
        <v>4130</v>
      </c>
      <c r="F1729" s="340">
        <v>60</v>
      </c>
      <c r="G1729" s="341">
        <v>1.47</v>
      </c>
      <c r="H1729" s="340">
        <v>62879250000</v>
      </c>
    </row>
    <row r="1730" spans="1:8">
      <c r="A1730" s="335" t="s">
        <v>4453</v>
      </c>
      <c r="B1730" s="335" t="s">
        <v>4454</v>
      </c>
      <c r="C1730" s="335" t="s">
        <v>510</v>
      </c>
      <c r="D1730" s="335" t="s">
        <v>4018</v>
      </c>
      <c r="E1730" s="340">
        <v>25400</v>
      </c>
      <c r="F1730" s="340">
        <v>250</v>
      </c>
      <c r="G1730" s="341">
        <v>0.99</v>
      </c>
      <c r="H1730" s="340">
        <v>880059835000</v>
      </c>
    </row>
    <row r="1731" spans="1:8">
      <c r="A1731" s="335" t="s">
        <v>4455</v>
      </c>
      <c r="B1731" s="335" t="s">
        <v>4456</v>
      </c>
      <c r="C1731" s="335" t="s">
        <v>510</v>
      </c>
      <c r="D1731" s="335" t="s">
        <v>4018</v>
      </c>
      <c r="E1731" s="340">
        <v>17700</v>
      </c>
      <c r="F1731" s="340">
        <v>550</v>
      </c>
      <c r="G1731" s="341">
        <v>3.21</v>
      </c>
      <c r="H1731" s="340">
        <v>24252947100</v>
      </c>
    </row>
    <row r="1732" spans="1:8">
      <c r="A1732" s="335" t="s">
        <v>4457</v>
      </c>
      <c r="B1732" s="335" t="s">
        <v>4458</v>
      </c>
      <c r="C1732" s="335" t="s">
        <v>510</v>
      </c>
      <c r="D1732" s="335" t="s">
        <v>3994</v>
      </c>
      <c r="E1732" s="340">
        <v>10450</v>
      </c>
      <c r="F1732" s="340">
        <v>-350</v>
      </c>
      <c r="G1732" s="341">
        <v>-3.24</v>
      </c>
      <c r="H1732" s="340">
        <v>378421022100</v>
      </c>
    </row>
    <row r="1733" spans="1:8">
      <c r="A1733" s="335" t="s">
        <v>4459</v>
      </c>
      <c r="B1733" s="335" t="s">
        <v>4460</v>
      </c>
      <c r="C1733" s="335" t="s">
        <v>510</v>
      </c>
      <c r="D1733" s="335" t="s">
        <v>3994</v>
      </c>
      <c r="E1733" s="340">
        <v>8400</v>
      </c>
      <c r="F1733" s="340">
        <v>0</v>
      </c>
      <c r="G1733" s="341">
        <v>0</v>
      </c>
      <c r="H1733" s="340">
        <v>7673248800</v>
      </c>
    </row>
    <row r="1734" spans="1:8">
      <c r="A1734" s="335" t="s">
        <v>4461</v>
      </c>
      <c r="B1734" s="335" t="s">
        <v>4462</v>
      </c>
      <c r="C1734" s="335" t="s">
        <v>510</v>
      </c>
      <c r="D1734" s="335" t="s">
        <v>3999</v>
      </c>
      <c r="E1734" s="340">
        <v>4970</v>
      </c>
      <c r="F1734" s="340">
        <v>560</v>
      </c>
      <c r="G1734" s="341">
        <v>12.7</v>
      </c>
      <c r="H1734" s="340">
        <v>224820325660</v>
      </c>
    </row>
    <row r="1735" spans="1:8">
      <c r="A1735" s="335" t="s">
        <v>4463</v>
      </c>
      <c r="B1735" s="335" t="s">
        <v>4464</v>
      </c>
      <c r="C1735" s="335" t="s">
        <v>510</v>
      </c>
      <c r="D1735" s="335" t="s">
        <v>4217</v>
      </c>
      <c r="E1735" s="340">
        <v>5410</v>
      </c>
      <c r="F1735" s="340">
        <v>20</v>
      </c>
      <c r="G1735" s="341">
        <v>0.37</v>
      </c>
      <c r="H1735" s="340">
        <v>148775000000</v>
      </c>
    </row>
    <row r="1736" spans="1:8">
      <c r="A1736" s="335" t="s">
        <v>4465</v>
      </c>
      <c r="B1736" s="335" t="s">
        <v>4466</v>
      </c>
      <c r="C1736" s="335" t="s">
        <v>510</v>
      </c>
      <c r="D1736" s="335" t="s">
        <v>3991</v>
      </c>
      <c r="E1736" s="340">
        <v>29500</v>
      </c>
      <c r="F1736" s="340">
        <v>450</v>
      </c>
      <c r="G1736" s="341">
        <v>1.55</v>
      </c>
      <c r="H1736" s="340">
        <v>474639040500</v>
      </c>
    </row>
    <row r="1737" spans="1:8">
      <c r="A1737" s="335" t="s">
        <v>4467</v>
      </c>
      <c r="B1737" s="335" t="s">
        <v>4468</v>
      </c>
      <c r="C1737" s="335" t="s">
        <v>510</v>
      </c>
      <c r="D1737" s="335" t="s">
        <v>4033</v>
      </c>
      <c r="E1737" s="340">
        <v>17000</v>
      </c>
      <c r="F1737" s="340">
        <v>750</v>
      </c>
      <c r="G1737" s="341">
        <v>4.62</v>
      </c>
      <c r="H1737" s="340">
        <v>863147800000</v>
      </c>
    </row>
    <row r="1738" spans="1:8">
      <c r="A1738" s="335" t="s">
        <v>4469</v>
      </c>
      <c r="B1738" s="335" t="s">
        <v>4470</v>
      </c>
      <c r="C1738" s="335" t="s">
        <v>510</v>
      </c>
      <c r="D1738" s="335" t="s">
        <v>4033</v>
      </c>
      <c r="E1738" s="340">
        <v>13900</v>
      </c>
      <c r="F1738" s="340">
        <v>300</v>
      </c>
      <c r="G1738" s="341">
        <v>2.21</v>
      </c>
      <c r="H1738" s="340">
        <v>139000000000</v>
      </c>
    </row>
    <row r="1739" spans="1:8">
      <c r="A1739" s="335" t="s">
        <v>4471</v>
      </c>
      <c r="B1739" s="335" t="s">
        <v>4472</v>
      </c>
      <c r="C1739" s="335" t="s">
        <v>510</v>
      </c>
      <c r="D1739" s="335" t="s">
        <v>4033</v>
      </c>
      <c r="E1739" s="340">
        <v>14300</v>
      </c>
      <c r="F1739" s="340">
        <v>250</v>
      </c>
      <c r="G1739" s="341">
        <v>1.78</v>
      </c>
      <c r="H1739" s="340">
        <v>371800000000</v>
      </c>
    </row>
    <row r="1740" spans="1:8">
      <c r="A1740" s="335" t="s">
        <v>4473</v>
      </c>
      <c r="B1740" s="335" t="s">
        <v>4474</v>
      </c>
      <c r="C1740" s="335" t="s">
        <v>510</v>
      </c>
      <c r="D1740" s="335" t="s">
        <v>4057</v>
      </c>
      <c r="E1740" s="340">
        <v>3975</v>
      </c>
      <c r="F1740" s="340">
        <v>-80</v>
      </c>
      <c r="G1740" s="341">
        <v>-1.97</v>
      </c>
      <c r="H1740" s="340">
        <v>117524607525</v>
      </c>
    </row>
    <row r="1741" spans="1:8">
      <c r="A1741" s="335" t="s">
        <v>4475</v>
      </c>
      <c r="B1741" s="335" t="s">
        <v>4476</v>
      </c>
      <c r="C1741" s="335" t="s">
        <v>510</v>
      </c>
      <c r="D1741" s="335" t="s">
        <v>4380</v>
      </c>
      <c r="E1741" s="340">
        <v>2920</v>
      </c>
      <c r="F1741" s="340">
        <v>-30</v>
      </c>
      <c r="G1741" s="341">
        <v>-1.02</v>
      </c>
      <c r="H1741" s="340">
        <v>316512083080</v>
      </c>
    </row>
    <row r="1742" spans="1:8">
      <c r="A1742" s="335" t="s">
        <v>4477</v>
      </c>
      <c r="B1742" s="335" t="s">
        <v>4478</v>
      </c>
      <c r="C1742" s="335" t="s">
        <v>510</v>
      </c>
      <c r="D1742" s="335" t="s">
        <v>4050</v>
      </c>
      <c r="E1742" s="340">
        <v>6440</v>
      </c>
      <c r="F1742" s="340">
        <v>-170</v>
      </c>
      <c r="G1742" s="341">
        <v>-2.57</v>
      </c>
      <c r="H1742" s="340">
        <v>2676609788720</v>
      </c>
    </row>
    <row r="1743" spans="1:8">
      <c r="A1743" s="335" t="s">
        <v>4479</v>
      </c>
      <c r="B1743" s="335" t="s">
        <v>4480</v>
      </c>
      <c r="C1743" s="335" t="s">
        <v>510</v>
      </c>
      <c r="D1743" s="335" t="s">
        <v>4130</v>
      </c>
      <c r="E1743" s="340">
        <v>2590</v>
      </c>
      <c r="F1743" s="340">
        <v>0</v>
      </c>
      <c r="G1743" s="341">
        <v>0</v>
      </c>
      <c r="H1743" s="340">
        <v>123404111250</v>
      </c>
    </row>
    <row r="1744" spans="1:8">
      <c r="A1744" s="335" t="s">
        <v>4481</v>
      </c>
      <c r="B1744" s="335" t="s">
        <v>4482</v>
      </c>
      <c r="C1744" s="335" t="s">
        <v>510</v>
      </c>
      <c r="D1744" s="335" t="s">
        <v>4130</v>
      </c>
      <c r="E1744" s="340">
        <v>27400</v>
      </c>
      <c r="F1744" s="340">
        <v>-900</v>
      </c>
      <c r="G1744" s="341">
        <v>-3.18</v>
      </c>
      <c r="H1744" s="340">
        <v>2939764330600</v>
      </c>
    </row>
    <row r="1745" spans="1:8">
      <c r="A1745" s="335" t="s">
        <v>4483</v>
      </c>
      <c r="B1745" s="335" t="s">
        <v>4484</v>
      </c>
      <c r="C1745" s="335" t="s">
        <v>510</v>
      </c>
      <c r="D1745" s="335" t="s">
        <v>3994</v>
      </c>
      <c r="E1745" s="340">
        <v>32500</v>
      </c>
      <c r="F1745" s="340">
        <v>-200</v>
      </c>
      <c r="G1745" s="341">
        <v>-0.61</v>
      </c>
      <c r="H1745" s="340">
        <v>1889614350000</v>
      </c>
    </row>
    <row r="1746" spans="1:8">
      <c r="A1746" s="335" t="s">
        <v>4485</v>
      </c>
      <c r="B1746" s="335" t="s">
        <v>4486</v>
      </c>
      <c r="C1746" s="335" t="s">
        <v>510</v>
      </c>
      <c r="D1746" s="335" t="s">
        <v>4097</v>
      </c>
      <c r="E1746" s="340">
        <v>131500</v>
      </c>
      <c r="F1746" s="340">
        <v>-2000</v>
      </c>
      <c r="G1746" s="341">
        <v>-1.5</v>
      </c>
      <c r="H1746" s="340">
        <v>1523634612500</v>
      </c>
    </row>
    <row r="1747" spans="1:8">
      <c r="A1747" s="335" t="s">
        <v>4487</v>
      </c>
      <c r="B1747" s="335" t="s">
        <v>4488</v>
      </c>
      <c r="C1747" s="335" t="s">
        <v>510</v>
      </c>
      <c r="D1747" s="335" t="s">
        <v>4130</v>
      </c>
      <c r="E1747" s="340">
        <v>4410</v>
      </c>
      <c r="F1747" s="340">
        <v>-65</v>
      </c>
      <c r="G1747" s="341">
        <v>-1.45</v>
      </c>
      <c r="H1747" s="340">
        <v>273420000000</v>
      </c>
    </row>
    <row r="1748" spans="1:8">
      <c r="A1748" s="335" t="s">
        <v>4489</v>
      </c>
      <c r="B1748" s="335" t="s">
        <v>4490</v>
      </c>
      <c r="C1748" s="335" t="s">
        <v>510</v>
      </c>
      <c r="D1748" s="335" t="s">
        <v>4037</v>
      </c>
      <c r="E1748" s="340">
        <v>1460</v>
      </c>
      <c r="F1748" s="340">
        <v>-25</v>
      </c>
      <c r="G1748" s="341">
        <v>-1.68</v>
      </c>
      <c r="H1748" s="340">
        <v>103684771820</v>
      </c>
    </row>
    <row r="1749" spans="1:8">
      <c r="A1749" s="335" t="s">
        <v>4491</v>
      </c>
      <c r="B1749" s="335" t="s">
        <v>4492</v>
      </c>
      <c r="C1749" s="335" t="s">
        <v>510</v>
      </c>
      <c r="D1749" s="335" t="s">
        <v>4037</v>
      </c>
      <c r="E1749" s="340">
        <v>2550</v>
      </c>
      <c r="F1749" s="340">
        <v>-25</v>
      </c>
      <c r="G1749" s="341">
        <v>-0.97</v>
      </c>
      <c r="H1749" s="340">
        <v>6684060000</v>
      </c>
    </row>
    <row r="1750" spans="1:8">
      <c r="A1750" s="335" t="s">
        <v>4493</v>
      </c>
      <c r="B1750" s="335" t="s">
        <v>4494</v>
      </c>
      <c r="C1750" s="335" t="s">
        <v>510</v>
      </c>
      <c r="D1750" s="335" t="s">
        <v>4097</v>
      </c>
      <c r="E1750" s="340">
        <v>16000</v>
      </c>
      <c r="F1750" s="340">
        <v>-50</v>
      </c>
      <c r="G1750" s="341">
        <v>-0.31</v>
      </c>
      <c r="H1750" s="340">
        <v>339597168000</v>
      </c>
    </row>
    <row r="1751" spans="1:8">
      <c r="A1751" s="335" t="s">
        <v>4495</v>
      </c>
      <c r="B1751" s="335" t="s">
        <v>4496</v>
      </c>
      <c r="C1751" s="335" t="s">
        <v>510</v>
      </c>
      <c r="D1751" s="335" t="s">
        <v>1423</v>
      </c>
      <c r="E1751" s="340">
        <v>2665</v>
      </c>
      <c r="F1751" s="340">
        <v>-5</v>
      </c>
      <c r="G1751" s="341">
        <v>-0.19</v>
      </c>
      <c r="H1751" s="340">
        <v>109928990080</v>
      </c>
    </row>
    <row r="1752" spans="1:8">
      <c r="A1752" s="335" t="s">
        <v>4497</v>
      </c>
      <c r="B1752" s="335" t="s">
        <v>4498</v>
      </c>
      <c r="C1752" s="335" t="s">
        <v>510</v>
      </c>
      <c r="D1752" s="335" t="s">
        <v>4130</v>
      </c>
      <c r="E1752" s="340">
        <v>1085</v>
      </c>
      <c r="F1752" s="340">
        <v>0</v>
      </c>
      <c r="G1752" s="341">
        <v>0</v>
      </c>
      <c r="H1752" s="340">
        <v>116540439155</v>
      </c>
    </row>
    <row r="1753" spans="1:8">
      <c r="A1753" s="335" t="s">
        <v>4499</v>
      </c>
      <c r="B1753" s="335" t="s">
        <v>4500</v>
      </c>
      <c r="C1753" s="335" t="s">
        <v>510</v>
      </c>
      <c r="D1753" s="335" t="s">
        <v>4037</v>
      </c>
      <c r="E1753" s="340">
        <v>794</v>
      </c>
      <c r="F1753" s="340">
        <v>-4</v>
      </c>
      <c r="G1753" s="341">
        <v>-0.5</v>
      </c>
      <c r="H1753" s="340">
        <v>94450370838</v>
      </c>
    </row>
    <row r="1754" spans="1:8">
      <c r="A1754" s="335" t="s">
        <v>4501</v>
      </c>
      <c r="B1754" s="335" t="s">
        <v>4502</v>
      </c>
      <c r="C1754" s="335" t="s">
        <v>510</v>
      </c>
      <c r="D1754" s="335" t="s">
        <v>4057</v>
      </c>
      <c r="E1754" s="340">
        <v>1820</v>
      </c>
      <c r="F1754" s="340">
        <v>0</v>
      </c>
      <c r="G1754" s="341">
        <v>0</v>
      </c>
      <c r="H1754" s="340">
        <v>165875708180</v>
      </c>
    </row>
    <row r="1755" spans="1:8">
      <c r="A1755" s="335" t="s">
        <v>4503</v>
      </c>
      <c r="B1755" s="335" t="s">
        <v>4504</v>
      </c>
      <c r="C1755" s="335" t="s">
        <v>510</v>
      </c>
      <c r="D1755" s="335" t="s">
        <v>4130</v>
      </c>
      <c r="E1755" s="340">
        <v>8040</v>
      </c>
      <c r="F1755" s="340">
        <v>-260</v>
      </c>
      <c r="G1755" s="341">
        <v>-3.13</v>
      </c>
      <c r="H1755" s="340">
        <v>114860364600</v>
      </c>
    </row>
    <row r="1756" spans="1:8">
      <c r="A1756" s="335" t="s">
        <v>4505</v>
      </c>
      <c r="B1756" s="335" t="s">
        <v>4506</v>
      </c>
      <c r="C1756" s="335" t="s">
        <v>510</v>
      </c>
      <c r="D1756" s="335" t="s">
        <v>4004</v>
      </c>
      <c r="E1756" s="340">
        <v>42000</v>
      </c>
      <c r="F1756" s="340">
        <v>1050</v>
      </c>
      <c r="G1756" s="341">
        <v>2.56</v>
      </c>
      <c r="H1756" s="340">
        <v>222600000000</v>
      </c>
    </row>
    <row r="1757" spans="1:8">
      <c r="A1757" s="335" t="s">
        <v>4507</v>
      </c>
      <c r="B1757" s="335" t="s">
        <v>4508</v>
      </c>
      <c r="C1757" s="335" t="s">
        <v>510</v>
      </c>
      <c r="D1757" s="335" t="s">
        <v>1423</v>
      </c>
      <c r="E1757" s="340">
        <v>322000</v>
      </c>
      <c r="F1757" s="340">
        <v>-3500</v>
      </c>
      <c r="G1757" s="341">
        <v>-1.08</v>
      </c>
      <c r="H1757" s="340">
        <v>2093000000000</v>
      </c>
    </row>
    <row r="1758" spans="1:8">
      <c r="A1758" s="335" t="s">
        <v>4509</v>
      </c>
      <c r="B1758" s="335" t="s">
        <v>4510</v>
      </c>
      <c r="C1758" s="335" t="s">
        <v>510</v>
      </c>
      <c r="D1758" s="335" t="s">
        <v>4037</v>
      </c>
      <c r="E1758" s="340">
        <v>1140</v>
      </c>
      <c r="F1758" s="340">
        <v>-20</v>
      </c>
      <c r="G1758" s="341">
        <v>-1.72</v>
      </c>
      <c r="H1758" s="340">
        <v>976379230260</v>
      </c>
    </row>
    <row r="1759" spans="1:8">
      <c r="A1759" s="335" t="s">
        <v>4511</v>
      </c>
      <c r="B1759" s="335" t="s">
        <v>4512</v>
      </c>
      <c r="C1759" s="335" t="s">
        <v>510</v>
      </c>
      <c r="D1759" s="335" t="s">
        <v>4057</v>
      </c>
      <c r="E1759" s="340">
        <v>16150</v>
      </c>
      <c r="F1759" s="340">
        <v>-550</v>
      </c>
      <c r="G1759" s="341">
        <v>-3.29</v>
      </c>
      <c r="H1759" s="340">
        <v>398044754100</v>
      </c>
    </row>
    <row r="1760" spans="1:8">
      <c r="A1760" s="335" t="s">
        <v>4513</v>
      </c>
      <c r="B1760" s="335" t="s">
        <v>4514</v>
      </c>
      <c r="C1760" s="335" t="s">
        <v>510</v>
      </c>
      <c r="D1760" s="335" t="s">
        <v>4018</v>
      </c>
      <c r="E1760" s="340">
        <v>31500</v>
      </c>
      <c r="F1760" s="340">
        <v>850</v>
      </c>
      <c r="G1760" s="341">
        <v>2.77</v>
      </c>
      <c r="H1760" s="340">
        <v>282544227000</v>
      </c>
    </row>
    <row r="1761" spans="1:8">
      <c r="A1761" s="335" t="s">
        <v>4515</v>
      </c>
      <c r="B1761" s="335" t="s">
        <v>4516</v>
      </c>
      <c r="C1761" s="335" t="s">
        <v>510</v>
      </c>
      <c r="D1761" s="335" t="s">
        <v>4018</v>
      </c>
      <c r="E1761" s="340">
        <v>26250</v>
      </c>
      <c r="F1761" s="340">
        <v>1050</v>
      </c>
      <c r="G1761" s="341">
        <v>4.17</v>
      </c>
      <c r="H1761" s="340">
        <v>17017245000</v>
      </c>
    </row>
    <row r="1762" spans="1:8">
      <c r="A1762" s="335" t="s">
        <v>4517</v>
      </c>
      <c r="B1762" s="335" t="s">
        <v>4518</v>
      </c>
      <c r="C1762" s="335" t="s">
        <v>510</v>
      </c>
      <c r="D1762" s="335" t="s">
        <v>4018</v>
      </c>
      <c r="E1762" s="340">
        <v>148000</v>
      </c>
      <c r="F1762" s="340">
        <v>500</v>
      </c>
      <c r="G1762" s="341">
        <v>0.34</v>
      </c>
      <c r="H1762" s="340">
        <v>250120000000</v>
      </c>
    </row>
    <row r="1763" spans="1:8">
      <c r="A1763" s="335" t="s">
        <v>4519</v>
      </c>
      <c r="B1763" s="335" t="s">
        <v>4520</v>
      </c>
      <c r="C1763" s="335" t="s">
        <v>510</v>
      </c>
      <c r="D1763" s="335" t="s">
        <v>4015</v>
      </c>
      <c r="E1763" s="340">
        <v>27200</v>
      </c>
      <c r="F1763" s="340">
        <v>0</v>
      </c>
      <c r="G1763" s="341">
        <v>0</v>
      </c>
      <c r="H1763" s="340">
        <v>9460726440000</v>
      </c>
    </row>
    <row r="1764" spans="1:8">
      <c r="A1764" s="335" t="s">
        <v>4521</v>
      </c>
      <c r="B1764" s="335" t="s">
        <v>4522</v>
      </c>
      <c r="C1764" s="335" t="s">
        <v>510</v>
      </c>
      <c r="D1764" s="335" t="s">
        <v>4015</v>
      </c>
      <c r="E1764" s="340">
        <v>40100</v>
      </c>
      <c r="F1764" s="340">
        <v>50</v>
      </c>
      <c r="G1764" s="341">
        <v>0.12</v>
      </c>
      <c r="H1764" s="340">
        <v>44542839400</v>
      </c>
    </row>
    <row r="1765" spans="1:8">
      <c r="A1765" s="335" t="s">
        <v>4523</v>
      </c>
      <c r="B1765" s="335" t="s">
        <v>4524</v>
      </c>
      <c r="C1765" s="335" t="s">
        <v>510</v>
      </c>
      <c r="D1765" s="335" t="s">
        <v>4015</v>
      </c>
      <c r="E1765" s="340">
        <v>3080</v>
      </c>
      <c r="F1765" s="340">
        <v>-345</v>
      </c>
      <c r="G1765" s="341">
        <v>-10.07</v>
      </c>
      <c r="H1765" s="340">
        <v>752354957200</v>
      </c>
    </row>
    <row r="1766" spans="1:8">
      <c r="A1766" s="335" t="s">
        <v>4525</v>
      </c>
      <c r="B1766" s="335" t="s">
        <v>4526</v>
      </c>
      <c r="C1766" s="335" t="s">
        <v>510</v>
      </c>
      <c r="D1766" s="335" t="s">
        <v>1423</v>
      </c>
      <c r="E1766" s="340">
        <v>133500</v>
      </c>
      <c r="F1766" s="340">
        <v>0</v>
      </c>
      <c r="G1766" s="341">
        <v>0</v>
      </c>
      <c r="H1766" s="340">
        <v>177288000000</v>
      </c>
    </row>
    <row r="1767" spans="1:8">
      <c r="A1767" s="335" t="s">
        <v>4527</v>
      </c>
      <c r="B1767" s="335" t="s">
        <v>4528</v>
      </c>
      <c r="C1767" s="335" t="s">
        <v>510</v>
      </c>
      <c r="D1767" s="335" t="s">
        <v>4004</v>
      </c>
      <c r="E1767" s="340">
        <v>2280</v>
      </c>
      <c r="F1767" s="340">
        <v>30</v>
      </c>
      <c r="G1767" s="341">
        <v>1.33</v>
      </c>
      <c r="H1767" s="340">
        <v>100963666800</v>
      </c>
    </row>
    <row r="1768" spans="1:8">
      <c r="A1768" s="335" t="s">
        <v>4529</v>
      </c>
      <c r="B1768" s="335" t="s">
        <v>4530</v>
      </c>
      <c r="C1768" s="335" t="s">
        <v>510</v>
      </c>
      <c r="D1768" s="335" t="s">
        <v>4057</v>
      </c>
      <c r="E1768" s="340">
        <v>2410</v>
      </c>
      <c r="F1768" s="340">
        <v>5</v>
      </c>
      <c r="G1768" s="341">
        <v>0.21</v>
      </c>
      <c r="H1768" s="340">
        <v>65394961990</v>
      </c>
    </row>
    <row r="1769" spans="1:8">
      <c r="A1769" s="335" t="s">
        <v>4531</v>
      </c>
      <c r="B1769" s="335" t="s">
        <v>4532</v>
      </c>
      <c r="C1769" s="335" t="s">
        <v>510</v>
      </c>
      <c r="D1769" s="335" t="s">
        <v>3991</v>
      </c>
      <c r="E1769" s="340">
        <v>67500</v>
      </c>
      <c r="F1769" s="340">
        <v>-1000</v>
      </c>
      <c r="G1769" s="341">
        <v>-1.46</v>
      </c>
      <c r="H1769" s="340">
        <v>1240278885000</v>
      </c>
    </row>
    <row r="1770" spans="1:8">
      <c r="A1770" s="335" t="s">
        <v>4533</v>
      </c>
      <c r="B1770" s="335" t="s">
        <v>4534</v>
      </c>
      <c r="C1770" s="335" t="s">
        <v>510</v>
      </c>
      <c r="D1770" s="335" t="s">
        <v>3991</v>
      </c>
      <c r="E1770" s="340">
        <v>95400</v>
      </c>
      <c r="F1770" s="340">
        <v>-2800</v>
      </c>
      <c r="G1770" s="341">
        <v>-2.85</v>
      </c>
      <c r="H1770" s="340">
        <v>2888758269000</v>
      </c>
    </row>
    <row r="1771" spans="1:8">
      <c r="A1771" s="335" t="s">
        <v>4535</v>
      </c>
      <c r="B1771" s="335" t="s">
        <v>4536</v>
      </c>
      <c r="C1771" s="335" t="s">
        <v>510</v>
      </c>
      <c r="D1771" s="335" t="s">
        <v>1423</v>
      </c>
      <c r="E1771" s="340">
        <v>25950</v>
      </c>
      <c r="F1771" s="340">
        <v>450</v>
      </c>
      <c r="G1771" s="341">
        <v>1.76</v>
      </c>
      <c r="H1771" s="340">
        <v>406896000000</v>
      </c>
    </row>
    <row r="1772" spans="1:8">
      <c r="A1772" s="335" t="s">
        <v>4537</v>
      </c>
      <c r="B1772" s="335" t="s">
        <v>4538</v>
      </c>
      <c r="C1772" s="335" t="s">
        <v>510</v>
      </c>
      <c r="D1772" s="335" t="s">
        <v>1423</v>
      </c>
      <c r="E1772" s="340">
        <v>21500</v>
      </c>
      <c r="F1772" s="340">
        <v>200</v>
      </c>
      <c r="G1772" s="341">
        <v>0.94</v>
      </c>
      <c r="H1772" s="340">
        <v>29928000000</v>
      </c>
    </row>
    <row r="1773" spans="1:8">
      <c r="A1773" s="335" t="s">
        <v>4539</v>
      </c>
      <c r="B1773" s="335" t="s">
        <v>4540</v>
      </c>
      <c r="C1773" s="335" t="s">
        <v>510</v>
      </c>
      <c r="D1773" s="335" t="s">
        <v>4130</v>
      </c>
      <c r="E1773" s="340">
        <v>2945</v>
      </c>
      <c r="F1773" s="340">
        <v>160</v>
      </c>
      <c r="G1773" s="341">
        <v>5.75</v>
      </c>
      <c r="H1773" s="340">
        <v>95903866100</v>
      </c>
    </row>
    <row r="1774" spans="1:8">
      <c r="A1774" s="335" t="s">
        <v>4541</v>
      </c>
      <c r="B1774" s="335" t="s">
        <v>4542</v>
      </c>
      <c r="C1774" s="335" t="s">
        <v>510</v>
      </c>
      <c r="D1774" s="335" t="s">
        <v>4543</v>
      </c>
      <c r="E1774" s="340">
        <v>68700</v>
      </c>
      <c r="F1774" s="340">
        <v>4600</v>
      </c>
      <c r="G1774" s="341">
        <v>7.18</v>
      </c>
      <c r="H1774" s="340">
        <v>760428621000</v>
      </c>
    </row>
    <row r="1775" spans="1:8">
      <c r="A1775" s="335" t="s">
        <v>4544</v>
      </c>
      <c r="B1775" s="335" t="s">
        <v>4545</v>
      </c>
      <c r="C1775" s="335" t="s">
        <v>510</v>
      </c>
      <c r="D1775" s="335" t="s">
        <v>3991</v>
      </c>
      <c r="E1775" s="340">
        <v>8560</v>
      </c>
      <c r="F1775" s="340">
        <v>-80</v>
      </c>
      <c r="G1775" s="341">
        <v>-0.93</v>
      </c>
      <c r="H1775" s="340">
        <v>288643200000</v>
      </c>
    </row>
    <row r="1776" spans="1:8">
      <c r="A1776" s="335" t="s">
        <v>4546</v>
      </c>
      <c r="B1776" s="335" t="s">
        <v>4547</v>
      </c>
      <c r="C1776" s="335" t="s">
        <v>510</v>
      </c>
      <c r="D1776" s="335" t="s">
        <v>4057</v>
      </c>
      <c r="E1776" s="340">
        <v>13200</v>
      </c>
      <c r="F1776" s="340">
        <v>-450</v>
      </c>
      <c r="G1776" s="341">
        <v>-3.3</v>
      </c>
      <c r="H1776" s="340">
        <v>1259712128400</v>
      </c>
    </row>
    <row r="1777" spans="1:8">
      <c r="A1777" s="335" t="s">
        <v>4548</v>
      </c>
      <c r="B1777" s="335" t="s">
        <v>4549</v>
      </c>
      <c r="C1777" s="335" t="s">
        <v>510</v>
      </c>
      <c r="D1777" s="335" t="s">
        <v>1423</v>
      </c>
      <c r="E1777" s="340">
        <v>55500</v>
      </c>
      <c r="F1777" s="340">
        <v>2800</v>
      </c>
      <c r="G1777" s="341">
        <v>5.31</v>
      </c>
      <c r="H1777" s="340">
        <v>200355000000</v>
      </c>
    </row>
    <row r="1778" spans="1:8">
      <c r="A1778" s="335" t="s">
        <v>4550</v>
      </c>
      <c r="B1778" s="335" t="s">
        <v>4551</v>
      </c>
      <c r="C1778" s="335" t="s">
        <v>510</v>
      </c>
      <c r="D1778" s="335" t="s">
        <v>4015</v>
      </c>
      <c r="E1778" s="340">
        <v>6970</v>
      </c>
      <c r="F1778" s="340">
        <v>250</v>
      </c>
      <c r="G1778" s="341">
        <v>3.72</v>
      </c>
      <c r="H1778" s="340">
        <v>278603209020</v>
      </c>
    </row>
    <row r="1779" spans="1:8">
      <c r="A1779" s="335" t="s">
        <v>4552</v>
      </c>
      <c r="B1779" s="335" t="s">
        <v>4553</v>
      </c>
      <c r="C1779" s="335" t="s">
        <v>510</v>
      </c>
      <c r="D1779" s="335" t="s">
        <v>1423</v>
      </c>
      <c r="E1779" s="340">
        <v>7050</v>
      </c>
      <c r="F1779" s="340">
        <v>110</v>
      </c>
      <c r="G1779" s="341">
        <v>1.59</v>
      </c>
      <c r="H1779" s="340">
        <v>96003917850</v>
      </c>
    </row>
    <row r="1780" spans="1:8">
      <c r="A1780" s="335" t="s">
        <v>4554</v>
      </c>
      <c r="B1780" s="335" t="s">
        <v>4555</v>
      </c>
      <c r="C1780" s="335" t="s">
        <v>510</v>
      </c>
      <c r="D1780" s="335" t="s">
        <v>4050</v>
      </c>
      <c r="E1780" s="340">
        <v>13300</v>
      </c>
      <c r="F1780" s="340">
        <v>-150</v>
      </c>
      <c r="G1780" s="341">
        <v>-1.1200000000000001</v>
      </c>
      <c r="H1780" s="340">
        <v>301995213100</v>
      </c>
    </row>
    <row r="1781" spans="1:8">
      <c r="A1781" s="335" t="s">
        <v>4556</v>
      </c>
      <c r="B1781" s="335" t="s">
        <v>4557</v>
      </c>
      <c r="C1781" s="335" t="s">
        <v>510</v>
      </c>
      <c r="D1781" s="335" t="s">
        <v>4050</v>
      </c>
      <c r="E1781" s="340">
        <v>23800</v>
      </c>
      <c r="F1781" s="340">
        <v>50</v>
      </c>
      <c r="G1781" s="341">
        <v>0.21</v>
      </c>
      <c r="H1781" s="340">
        <v>5372421600</v>
      </c>
    </row>
    <row r="1782" spans="1:8">
      <c r="A1782" s="335" t="s">
        <v>4558</v>
      </c>
      <c r="B1782" s="335" t="s">
        <v>4559</v>
      </c>
      <c r="C1782" s="335" t="s">
        <v>510</v>
      </c>
      <c r="D1782" s="335" t="s">
        <v>3999</v>
      </c>
      <c r="E1782" s="340">
        <v>32300</v>
      </c>
      <c r="F1782" s="340">
        <v>350</v>
      </c>
      <c r="G1782" s="341">
        <v>1.1000000000000001</v>
      </c>
      <c r="H1782" s="340">
        <v>3220310000000</v>
      </c>
    </row>
    <row r="1783" spans="1:8">
      <c r="A1783" s="335" t="s">
        <v>4560</v>
      </c>
      <c r="B1783" s="335" t="s">
        <v>4561</v>
      </c>
      <c r="C1783" s="335" t="s">
        <v>510</v>
      </c>
      <c r="D1783" s="335" t="s">
        <v>4097</v>
      </c>
      <c r="E1783" s="340">
        <v>11800</v>
      </c>
      <c r="F1783" s="340">
        <v>-50</v>
      </c>
      <c r="G1783" s="341">
        <v>-0.42</v>
      </c>
      <c r="H1783" s="340">
        <v>307991446000</v>
      </c>
    </row>
    <row r="1784" spans="1:8">
      <c r="A1784" s="335" t="s">
        <v>4562</v>
      </c>
      <c r="B1784" s="335" t="s">
        <v>4563</v>
      </c>
      <c r="C1784" s="335" t="s">
        <v>510</v>
      </c>
      <c r="D1784" s="335" t="s">
        <v>3991</v>
      </c>
      <c r="E1784" s="340">
        <v>5870</v>
      </c>
      <c r="F1784" s="340">
        <v>90</v>
      </c>
      <c r="G1784" s="341">
        <v>1.56</v>
      </c>
      <c r="H1784" s="340">
        <v>258238980440</v>
      </c>
    </row>
    <row r="1785" spans="1:8">
      <c r="A1785" s="335" t="s">
        <v>4564</v>
      </c>
      <c r="B1785" s="335" t="s">
        <v>4565</v>
      </c>
      <c r="C1785" s="335" t="s">
        <v>510</v>
      </c>
      <c r="D1785" s="335" t="s">
        <v>1423</v>
      </c>
      <c r="E1785" s="340">
        <v>17900</v>
      </c>
      <c r="F1785" s="340">
        <v>0</v>
      </c>
      <c r="G1785" s="341">
        <v>0</v>
      </c>
      <c r="H1785" s="340">
        <v>95506595600</v>
      </c>
    </row>
    <row r="1786" spans="1:8">
      <c r="A1786" s="335" t="s">
        <v>4566</v>
      </c>
      <c r="B1786" s="335" t="s">
        <v>4567</v>
      </c>
      <c r="C1786" s="335" t="s">
        <v>510</v>
      </c>
      <c r="D1786" s="335" t="s">
        <v>3994</v>
      </c>
      <c r="E1786" s="340">
        <v>106500</v>
      </c>
      <c r="F1786" s="340">
        <v>-1500</v>
      </c>
      <c r="G1786" s="341">
        <v>-1.39</v>
      </c>
      <c r="H1786" s="340">
        <v>655544349000</v>
      </c>
    </row>
    <row r="1787" spans="1:8">
      <c r="A1787" s="335" t="s">
        <v>4568</v>
      </c>
      <c r="B1787" s="335" t="s">
        <v>4569</v>
      </c>
      <c r="C1787" s="335" t="s">
        <v>510</v>
      </c>
      <c r="D1787" s="335" t="s">
        <v>4097</v>
      </c>
      <c r="E1787" s="340">
        <v>83500</v>
      </c>
      <c r="F1787" s="340">
        <v>-200</v>
      </c>
      <c r="G1787" s="341">
        <v>-0.24</v>
      </c>
      <c r="H1787" s="340">
        <v>705062978000</v>
      </c>
    </row>
    <row r="1788" spans="1:8">
      <c r="A1788" s="335" t="s">
        <v>4570</v>
      </c>
      <c r="B1788" s="335" t="s">
        <v>4571</v>
      </c>
      <c r="C1788" s="335" t="s">
        <v>510</v>
      </c>
      <c r="D1788" s="335" t="s">
        <v>4050</v>
      </c>
      <c r="E1788" s="340">
        <v>17900</v>
      </c>
      <c r="F1788" s="340">
        <v>-550</v>
      </c>
      <c r="G1788" s="341">
        <v>-2.98</v>
      </c>
      <c r="H1788" s="340">
        <v>205850000000</v>
      </c>
    </row>
    <row r="1789" spans="1:8">
      <c r="A1789" s="335" t="s">
        <v>4572</v>
      </c>
      <c r="B1789" s="335" t="s">
        <v>4573</v>
      </c>
      <c r="C1789" s="335" t="s">
        <v>510</v>
      </c>
      <c r="D1789" s="335" t="s">
        <v>1423</v>
      </c>
      <c r="E1789" s="340">
        <v>11550</v>
      </c>
      <c r="F1789" s="340">
        <v>100</v>
      </c>
      <c r="G1789" s="341">
        <v>0.87</v>
      </c>
      <c r="H1789" s="340">
        <v>158616323250</v>
      </c>
    </row>
    <row r="1790" spans="1:8">
      <c r="A1790" s="335" t="s">
        <v>4574</v>
      </c>
      <c r="B1790" s="335" t="s">
        <v>4575</v>
      </c>
      <c r="C1790" s="335" t="s">
        <v>510</v>
      </c>
      <c r="D1790" s="335" t="s">
        <v>4354</v>
      </c>
      <c r="E1790" s="340">
        <v>1400</v>
      </c>
      <c r="F1790" s="340">
        <v>15</v>
      </c>
      <c r="G1790" s="341">
        <v>1.08</v>
      </c>
      <c r="H1790" s="340">
        <v>334157688200</v>
      </c>
    </row>
    <row r="1791" spans="1:8">
      <c r="A1791" s="335" t="s">
        <v>4576</v>
      </c>
      <c r="B1791" s="335" t="s">
        <v>4577</v>
      </c>
      <c r="C1791" s="335" t="s">
        <v>510</v>
      </c>
      <c r="D1791" s="335" t="s">
        <v>4354</v>
      </c>
      <c r="E1791" s="340">
        <v>12100</v>
      </c>
      <c r="F1791" s="340">
        <v>200</v>
      </c>
      <c r="G1791" s="341">
        <v>1.68</v>
      </c>
      <c r="H1791" s="340">
        <v>3733684900</v>
      </c>
    </row>
    <row r="1792" spans="1:8">
      <c r="A1792" s="335" t="s">
        <v>4578</v>
      </c>
      <c r="B1792" s="335" t="s">
        <v>4579</v>
      </c>
      <c r="C1792" s="335" t="s">
        <v>510</v>
      </c>
      <c r="D1792" s="335" t="s">
        <v>4354</v>
      </c>
      <c r="E1792" s="340">
        <v>24400</v>
      </c>
      <c r="F1792" s="340">
        <v>200</v>
      </c>
      <c r="G1792" s="341">
        <v>0.83</v>
      </c>
      <c r="H1792" s="340">
        <v>2189216800</v>
      </c>
    </row>
    <row r="1793" spans="1:8">
      <c r="A1793" s="335" t="s">
        <v>4580</v>
      </c>
      <c r="B1793" s="335" t="s">
        <v>4581</v>
      </c>
      <c r="C1793" s="335" t="s">
        <v>510</v>
      </c>
      <c r="D1793" s="335" t="s">
        <v>4015</v>
      </c>
      <c r="E1793" s="340">
        <v>23950</v>
      </c>
      <c r="F1793" s="340">
        <v>100</v>
      </c>
      <c r="G1793" s="341">
        <v>0.42</v>
      </c>
      <c r="H1793" s="340">
        <v>69348877550</v>
      </c>
    </row>
    <row r="1794" spans="1:8">
      <c r="A1794" s="335" t="s">
        <v>4582</v>
      </c>
      <c r="B1794" s="335" t="s">
        <v>4583</v>
      </c>
      <c r="C1794" s="335" t="s">
        <v>510</v>
      </c>
      <c r="D1794" s="335" t="s">
        <v>4090</v>
      </c>
      <c r="E1794" s="340">
        <v>1665</v>
      </c>
      <c r="F1794" s="340">
        <v>-25</v>
      </c>
      <c r="G1794" s="341">
        <v>-1.48</v>
      </c>
      <c r="H1794" s="340">
        <v>227901145725</v>
      </c>
    </row>
    <row r="1795" spans="1:8">
      <c r="A1795" s="335" t="s">
        <v>4584</v>
      </c>
      <c r="B1795" s="335" t="s">
        <v>4585</v>
      </c>
      <c r="C1795" s="335" t="s">
        <v>510</v>
      </c>
      <c r="D1795" s="335" t="s">
        <v>4036</v>
      </c>
      <c r="E1795" s="340">
        <v>4195</v>
      </c>
      <c r="F1795" s="340">
        <v>-35</v>
      </c>
      <c r="G1795" s="341">
        <v>-0.83</v>
      </c>
      <c r="H1795" s="340">
        <v>676899264075</v>
      </c>
    </row>
    <row r="1796" spans="1:8">
      <c r="A1796" s="335" t="s">
        <v>4586</v>
      </c>
      <c r="B1796" s="335" t="s">
        <v>4587</v>
      </c>
      <c r="C1796" s="335" t="s">
        <v>510</v>
      </c>
      <c r="D1796" s="335" t="s">
        <v>4354</v>
      </c>
      <c r="E1796" s="340">
        <v>6490</v>
      </c>
      <c r="F1796" s="340">
        <v>20</v>
      </c>
      <c r="G1796" s="341">
        <v>0.31</v>
      </c>
      <c r="H1796" s="340">
        <v>4009074190</v>
      </c>
    </row>
    <row r="1797" spans="1:8">
      <c r="A1797" s="335" t="s">
        <v>4588</v>
      </c>
      <c r="B1797" s="335" t="s">
        <v>4589</v>
      </c>
      <c r="C1797" s="335" t="s">
        <v>510</v>
      </c>
      <c r="D1797" s="335" t="s">
        <v>4057</v>
      </c>
      <c r="E1797" s="340">
        <v>1265</v>
      </c>
      <c r="F1797" s="340">
        <v>-5</v>
      </c>
      <c r="G1797" s="341">
        <v>-0.39</v>
      </c>
      <c r="H1797" s="340">
        <v>150389891850</v>
      </c>
    </row>
    <row r="1798" spans="1:8">
      <c r="A1798" s="335" t="s">
        <v>4590</v>
      </c>
      <c r="B1798" s="335" t="s">
        <v>4591</v>
      </c>
      <c r="C1798" s="335" t="s">
        <v>510</v>
      </c>
      <c r="D1798" s="335" t="s">
        <v>4130</v>
      </c>
      <c r="E1798" s="340">
        <v>5590</v>
      </c>
      <c r="F1798" s="340">
        <v>-30</v>
      </c>
      <c r="G1798" s="341">
        <v>-0.53</v>
      </c>
      <c r="H1798" s="340">
        <v>73611691400</v>
      </c>
    </row>
    <row r="1799" spans="1:8">
      <c r="A1799" s="335" t="s">
        <v>4592</v>
      </c>
      <c r="B1799" s="335" t="s">
        <v>4593</v>
      </c>
      <c r="C1799" s="335" t="s">
        <v>510</v>
      </c>
      <c r="D1799" s="335" t="s">
        <v>4018</v>
      </c>
      <c r="E1799" s="340">
        <v>192000</v>
      </c>
      <c r="F1799" s="340">
        <v>-500</v>
      </c>
      <c r="G1799" s="341">
        <v>-0.26</v>
      </c>
      <c r="H1799" s="340">
        <v>740951808000</v>
      </c>
    </row>
    <row r="1800" spans="1:8">
      <c r="A1800" s="335" t="s">
        <v>4594</v>
      </c>
      <c r="B1800" s="335" t="s">
        <v>4595</v>
      </c>
      <c r="C1800" s="335" t="s">
        <v>510</v>
      </c>
      <c r="D1800" s="335" t="s">
        <v>4130</v>
      </c>
      <c r="E1800" s="340">
        <v>1150</v>
      </c>
      <c r="F1800" s="340">
        <v>-40</v>
      </c>
      <c r="G1800" s="341">
        <v>-3.36</v>
      </c>
      <c r="H1800" s="340">
        <v>53768172950</v>
      </c>
    </row>
    <row r="1801" spans="1:8">
      <c r="A1801" s="335" t="s">
        <v>4596</v>
      </c>
      <c r="B1801" s="335" t="s">
        <v>4597</v>
      </c>
      <c r="C1801" s="335" t="s">
        <v>510</v>
      </c>
      <c r="D1801" s="335" t="s">
        <v>1763</v>
      </c>
      <c r="E1801" s="340">
        <v>261000</v>
      </c>
      <c r="F1801" s="340">
        <v>4000</v>
      </c>
      <c r="G1801" s="341">
        <v>1.56</v>
      </c>
      <c r="H1801" s="340">
        <v>959864301000</v>
      </c>
    </row>
    <row r="1802" spans="1:8">
      <c r="A1802" s="335" t="s">
        <v>4598</v>
      </c>
      <c r="B1802" s="335" t="s">
        <v>4599</v>
      </c>
      <c r="C1802" s="335" t="s">
        <v>510</v>
      </c>
      <c r="D1802" s="335" t="s">
        <v>1763</v>
      </c>
      <c r="E1802" s="340">
        <v>8790</v>
      </c>
      <c r="F1802" s="340">
        <v>-20</v>
      </c>
      <c r="G1802" s="341">
        <v>-0.23</v>
      </c>
      <c r="H1802" s="340">
        <v>40906945950</v>
      </c>
    </row>
    <row r="1803" spans="1:8">
      <c r="A1803" s="335" t="s">
        <v>4600</v>
      </c>
      <c r="B1803" s="335" t="s">
        <v>4601</v>
      </c>
      <c r="C1803" s="335" t="s">
        <v>510</v>
      </c>
      <c r="D1803" s="335" t="s">
        <v>1423</v>
      </c>
      <c r="E1803" s="340">
        <v>49050</v>
      </c>
      <c r="F1803" s="340">
        <v>600</v>
      </c>
      <c r="G1803" s="341">
        <v>1.24</v>
      </c>
      <c r="H1803" s="340">
        <v>1256587964550</v>
      </c>
    </row>
    <row r="1804" spans="1:8">
      <c r="A1804" s="335" t="s">
        <v>4602</v>
      </c>
      <c r="B1804" s="335" t="s">
        <v>4603</v>
      </c>
      <c r="C1804" s="335" t="s">
        <v>510</v>
      </c>
      <c r="D1804" s="335" t="s">
        <v>1423</v>
      </c>
      <c r="E1804" s="340">
        <v>34250</v>
      </c>
      <c r="F1804" s="340">
        <v>1000</v>
      </c>
      <c r="G1804" s="341">
        <v>3.01</v>
      </c>
      <c r="H1804" s="340">
        <v>9088511500</v>
      </c>
    </row>
    <row r="1805" spans="1:8">
      <c r="A1805" s="335" t="s">
        <v>4604</v>
      </c>
      <c r="B1805" s="335" t="s">
        <v>4605</v>
      </c>
      <c r="C1805" s="335" t="s">
        <v>510</v>
      </c>
      <c r="D1805" s="335" t="s">
        <v>1423</v>
      </c>
      <c r="E1805" s="340">
        <v>9090</v>
      </c>
      <c r="F1805" s="340">
        <v>-100</v>
      </c>
      <c r="G1805" s="341">
        <v>-1.0900000000000001</v>
      </c>
      <c r="H1805" s="340">
        <v>124078500000</v>
      </c>
    </row>
    <row r="1806" spans="1:8">
      <c r="A1806" s="335" t="s">
        <v>4606</v>
      </c>
      <c r="B1806" s="335" t="s">
        <v>4607</v>
      </c>
      <c r="C1806" s="335" t="s">
        <v>510</v>
      </c>
      <c r="D1806" s="335" t="s">
        <v>4057</v>
      </c>
      <c r="E1806" s="340">
        <v>78800</v>
      </c>
      <c r="F1806" s="340">
        <v>-100</v>
      </c>
      <c r="G1806" s="341">
        <v>-0.13</v>
      </c>
      <c r="H1806" s="340">
        <v>191106942000</v>
      </c>
    </row>
    <row r="1807" spans="1:8">
      <c r="A1807" s="335" t="s">
        <v>4608</v>
      </c>
      <c r="B1807" s="335" t="s">
        <v>4609</v>
      </c>
      <c r="C1807" s="335" t="s">
        <v>510</v>
      </c>
      <c r="D1807" s="335" t="s">
        <v>4057</v>
      </c>
      <c r="E1807" s="340">
        <v>3335</v>
      </c>
      <c r="F1807" s="340">
        <v>0</v>
      </c>
      <c r="G1807" s="341">
        <v>0</v>
      </c>
      <c r="H1807" s="340">
        <v>50025000000</v>
      </c>
    </row>
    <row r="1808" spans="1:8">
      <c r="A1808" s="335" t="s">
        <v>4610</v>
      </c>
      <c r="B1808" s="335" t="s">
        <v>4611</v>
      </c>
      <c r="C1808" s="335" t="s">
        <v>510</v>
      </c>
      <c r="D1808" s="335" t="s">
        <v>4097</v>
      </c>
      <c r="E1808" s="340">
        <v>14050</v>
      </c>
      <c r="F1808" s="340">
        <v>-200</v>
      </c>
      <c r="G1808" s="341">
        <v>-1.4</v>
      </c>
      <c r="H1808" s="340">
        <v>392437153500</v>
      </c>
    </row>
    <row r="1809" spans="1:8">
      <c r="A1809" s="335" t="s">
        <v>4612</v>
      </c>
      <c r="B1809" s="335" t="s">
        <v>4613</v>
      </c>
      <c r="C1809" s="335" t="s">
        <v>510</v>
      </c>
      <c r="D1809" s="335" t="s">
        <v>3991</v>
      </c>
      <c r="E1809" s="340">
        <v>49350</v>
      </c>
      <c r="F1809" s="340">
        <v>-600</v>
      </c>
      <c r="G1809" s="341">
        <v>-1.2</v>
      </c>
      <c r="H1809" s="340">
        <v>815451257250</v>
      </c>
    </row>
    <row r="1810" spans="1:8">
      <c r="A1810" s="335" t="s">
        <v>4614</v>
      </c>
      <c r="B1810" s="335" t="s">
        <v>4615</v>
      </c>
      <c r="C1810" s="335" t="s">
        <v>510</v>
      </c>
      <c r="D1810" s="335" t="s">
        <v>3991</v>
      </c>
      <c r="E1810" s="340">
        <v>59300</v>
      </c>
      <c r="F1810" s="340">
        <v>400</v>
      </c>
      <c r="G1810" s="341">
        <v>0.68</v>
      </c>
      <c r="H1810" s="340">
        <v>52957153400</v>
      </c>
    </row>
    <row r="1811" spans="1:8">
      <c r="A1811" s="335" t="s">
        <v>890</v>
      </c>
      <c r="B1811" s="335" t="s">
        <v>891</v>
      </c>
      <c r="C1811" s="335" t="s">
        <v>510</v>
      </c>
      <c r="D1811" s="335" t="s">
        <v>4090</v>
      </c>
      <c r="E1811" s="340">
        <v>40500</v>
      </c>
      <c r="F1811" s="340">
        <v>-1600</v>
      </c>
      <c r="G1811" s="341">
        <v>-3.8</v>
      </c>
      <c r="H1811" s="340">
        <v>4060091223000</v>
      </c>
    </row>
    <row r="1812" spans="1:8">
      <c r="A1812" s="335" t="s">
        <v>4616</v>
      </c>
      <c r="B1812" s="335" t="s">
        <v>4617</v>
      </c>
      <c r="C1812" s="335" t="s">
        <v>510</v>
      </c>
      <c r="D1812" s="335" t="s">
        <v>3991</v>
      </c>
      <c r="E1812" s="340">
        <v>39300</v>
      </c>
      <c r="F1812" s="340">
        <v>-300</v>
      </c>
      <c r="G1812" s="341">
        <v>-0.76</v>
      </c>
      <c r="H1812" s="340">
        <v>157060956600</v>
      </c>
    </row>
    <row r="1813" spans="1:8">
      <c r="A1813" s="335" t="s">
        <v>4618</v>
      </c>
      <c r="B1813" s="335" t="s">
        <v>4619</v>
      </c>
      <c r="C1813" s="335" t="s">
        <v>510</v>
      </c>
      <c r="D1813" s="335" t="s">
        <v>4090</v>
      </c>
      <c r="E1813" s="340">
        <v>10600</v>
      </c>
      <c r="F1813" s="340">
        <v>-750</v>
      </c>
      <c r="G1813" s="341">
        <v>-6.61</v>
      </c>
      <c r="H1813" s="340">
        <v>2300871001200</v>
      </c>
    </row>
    <row r="1814" spans="1:8">
      <c r="A1814" s="335" t="s">
        <v>4620</v>
      </c>
      <c r="B1814" s="335" t="s">
        <v>4621</v>
      </c>
      <c r="C1814" s="335" t="s">
        <v>510</v>
      </c>
      <c r="D1814" s="335" t="s">
        <v>4090</v>
      </c>
      <c r="E1814" s="340">
        <v>12650</v>
      </c>
      <c r="F1814" s="340">
        <v>-350</v>
      </c>
      <c r="G1814" s="341">
        <v>-2.69</v>
      </c>
      <c r="H1814" s="340">
        <v>4739163476850</v>
      </c>
    </row>
    <row r="1815" spans="1:8">
      <c r="A1815" s="335" t="s">
        <v>4622</v>
      </c>
      <c r="B1815" s="335" t="s">
        <v>4623</v>
      </c>
      <c r="C1815" s="335" t="s">
        <v>510</v>
      </c>
      <c r="D1815" s="335" t="s">
        <v>4037</v>
      </c>
      <c r="E1815" s="340">
        <v>51500</v>
      </c>
      <c r="F1815" s="340">
        <v>200</v>
      </c>
      <c r="G1815" s="341">
        <v>0.39</v>
      </c>
      <c r="H1815" s="340">
        <v>3372926889000</v>
      </c>
    </row>
    <row r="1816" spans="1:8">
      <c r="A1816" s="335" t="s">
        <v>4624</v>
      </c>
      <c r="B1816" s="335" t="s">
        <v>4625</v>
      </c>
      <c r="C1816" s="335" t="s">
        <v>510</v>
      </c>
      <c r="D1816" s="335" t="s">
        <v>4037</v>
      </c>
      <c r="E1816" s="340">
        <v>15100</v>
      </c>
      <c r="F1816" s="340">
        <v>50</v>
      </c>
      <c r="G1816" s="341">
        <v>0.33</v>
      </c>
      <c r="H1816" s="340">
        <v>201799420000</v>
      </c>
    </row>
    <row r="1817" spans="1:8">
      <c r="A1817" s="335" t="s">
        <v>4626</v>
      </c>
      <c r="B1817" s="335" t="s">
        <v>4627</v>
      </c>
      <c r="C1817" s="335" t="s">
        <v>510</v>
      </c>
      <c r="D1817" s="335" t="s">
        <v>4037</v>
      </c>
      <c r="E1817" s="340">
        <v>18400</v>
      </c>
      <c r="F1817" s="340">
        <v>50</v>
      </c>
      <c r="G1817" s="341">
        <v>0.27</v>
      </c>
      <c r="H1817" s="340">
        <v>54947920000</v>
      </c>
    </row>
    <row r="1818" spans="1:8">
      <c r="A1818" s="335" t="s">
        <v>4628</v>
      </c>
      <c r="B1818" s="335" t="s">
        <v>4629</v>
      </c>
      <c r="C1818" s="335" t="s">
        <v>510</v>
      </c>
      <c r="D1818" s="335" t="s">
        <v>4130</v>
      </c>
      <c r="E1818" s="340">
        <v>5000</v>
      </c>
      <c r="F1818" s="340">
        <v>-120</v>
      </c>
      <c r="G1818" s="341">
        <v>-2.34</v>
      </c>
      <c r="H1818" s="340">
        <v>135333400000</v>
      </c>
    </row>
    <row r="1819" spans="1:8">
      <c r="A1819" s="335" t="s">
        <v>953</v>
      </c>
      <c r="B1819" s="335" t="s">
        <v>954</v>
      </c>
      <c r="C1819" s="335" t="s">
        <v>510</v>
      </c>
      <c r="D1819" s="335" t="s">
        <v>4037</v>
      </c>
      <c r="E1819" s="340">
        <v>9450</v>
      </c>
      <c r="F1819" s="340">
        <v>-10</v>
      </c>
      <c r="G1819" s="341">
        <v>-0.11</v>
      </c>
      <c r="H1819" s="340">
        <v>622890872100</v>
      </c>
    </row>
    <row r="1820" spans="1:8">
      <c r="A1820" s="335" t="s">
        <v>4630</v>
      </c>
      <c r="B1820" s="335" t="s">
        <v>4631</v>
      </c>
      <c r="C1820" s="335" t="s">
        <v>510</v>
      </c>
      <c r="D1820" s="335" t="s">
        <v>4057</v>
      </c>
      <c r="E1820" s="340">
        <v>17600</v>
      </c>
      <c r="F1820" s="340">
        <v>0</v>
      </c>
      <c r="G1820" s="341">
        <v>0</v>
      </c>
      <c r="H1820" s="340">
        <v>205920000000</v>
      </c>
    </row>
    <row r="1821" spans="1:8">
      <c r="A1821" s="335" t="s">
        <v>4632</v>
      </c>
      <c r="B1821" s="335" t="s">
        <v>4633</v>
      </c>
      <c r="C1821" s="335" t="s">
        <v>510</v>
      </c>
      <c r="D1821" s="335" t="s">
        <v>4543</v>
      </c>
      <c r="E1821" s="340">
        <v>6900</v>
      </c>
      <c r="F1821" s="340">
        <v>-70</v>
      </c>
      <c r="G1821" s="341">
        <v>-1</v>
      </c>
      <c r="H1821" s="340">
        <v>217327816500</v>
      </c>
    </row>
    <row r="1822" spans="1:8">
      <c r="A1822" s="335" t="s">
        <v>4634</v>
      </c>
      <c r="B1822" s="335" t="s">
        <v>4635</v>
      </c>
      <c r="C1822" s="335" t="s">
        <v>510</v>
      </c>
      <c r="D1822" s="335" t="s">
        <v>4130</v>
      </c>
      <c r="E1822" s="340">
        <v>3120</v>
      </c>
      <c r="F1822" s="340">
        <v>-40</v>
      </c>
      <c r="G1822" s="341">
        <v>-1.27</v>
      </c>
      <c r="H1822" s="340">
        <v>121332335280</v>
      </c>
    </row>
    <row r="1823" spans="1:8">
      <c r="A1823" s="335" t="s">
        <v>4636</v>
      </c>
      <c r="B1823" s="335" t="s">
        <v>4637</v>
      </c>
      <c r="C1823" s="335" t="s">
        <v>510</v>
      </c>
      <c r="D1823" s="335" t="s">
        <v>3994</v>
      </c>
      <c r="E1823" s="340">
        <v>5710</v>
      </c>
      <c r="F1823" s="340">
        <v>0</v>
      </c>
      <c r="G1823" s="341">
        <v>0</v>
      </c>
      <c r="H1823" s="340">
        <v>150285104430</v>
      </c>
    </row>
    <row r="1824" spans="1:8">
      <c r="A1824" s="335" t="s">
        <v>1099</v>
      </c>
      <c r="B1824" s="335" t="s">
        <v>1100</v>
      </c>
      <c r="C1824" s="335" t="s">
        <v>510</v>
      </c>
      <c r="D1824" s="335" t="s">
        <v>4090</v>
      </c>
      <c r="E1824" s="340">
        <v>18350</v>
      </c>
      <c r="F1824" s="340">
        <v>-500</v>
      </c>
      <c r="G1824" s="341">
        <v>-2.65</v>
      </c>
      <c r="H1824" s="340">
        <v>202615341800</v>
      </c>
    </row>
    <row r="1825" spans="1:8">
      <c r="A1825" s="335" t="s">
        <v>4638</v>
      </c>
      <c r="B1825" s="335" t="s">
        <v>4639</v>
      </c>
      <c r="C1825" s="335" t="s">
        <v>510</v>
      </c>
      <c r="D1825" s="335" t="s">
        <v>4037</v>
      </c>
      <c r="E1825" s="340">
        <v>31200</v>
      </c>
      <c r="F1825" s="340">
        <v>100</v>
      </c>
      <c r="G1825" s="341">
        <v>0.32</v>
      </c>
      <c r="H1825" s="340">
        <v>311812956000</v>
      </c>
    </row>
    <row r="1826" spans="1:8">
      <c r="A1826" s="335" t="s">
        <v>4640</v>
      </c>
      <c r="B1826" s="335" t="s">
        <v>4641</v>
      </c>
      <c r="C1826" s="335" t="s">
        <v>510</v>
      </c>
      <c r="D1826" s="335" t="s">
        <v>4037</v>
      </c>
      <c r="E1826" s="340">
        <v>12850</v>
      </c>
      <c r="F1826" s="340">
        <v>150</v>
      </c>
      <c r="G1826" s="341">
        <v>1.18</v>
      </c>
      <c r="H1826" s="340">
        <v>535564548750</v>
      </c>
    </row>
    <row r="1827" spans="1:8">
      <c r="A1827" s="335" t="s">
        <v>4642</v>
      </c>
      <c r="B1827" s="335" t="s">
        <v>4643</v>
      </c>
      <c r="C1827" s="335" t="s">
        <v>510</v>
      </c>
      <c r="D1827" s="335" t="s">
        <v>1423</v>
      </c>
      <c r="E1827" s="340">
        <v>15000</v>
      </c>
      <c r="F1827" s="340">
        <v>250</v>
      </c>
      <c r="G1827" s="341">
        <v>1.69</v>
      </c>
      <c r="H1827" s="340">
        <v>795114570000</v>
      </c>
    </row>
    <row r="1828" spans="1:8">
      <c r="A1828" s="335" t="s">
        <v>4644</v>
      </c>
      <c r="B1828" s="335" t="s">
        <v>4645</v>
      </c>
      <c r="C1828" s="335" t="s">
        <v>510</v>
      </c>
      <c r="D1828" s="335" t="s">
        <v>3991</v>
      </c>
      <c r="E1828" s="340">
        <v>19500</v>
      </c>
      <c r="F1828" s="340">
        <v>800</v>
      </c>
      <c r="G1828" s="341">
        <v>4.28</v>
      </c>
      <c r="H1828" s="340">
        <v>1350875409000</v>
      </c>
    </row>
    <row r="1829" spans="1:8">
      <c r="A1829" s="335" t="s">
        <v>4646</v>
      </c>
      <c r="B1829" s="335" t="s">
        <v>4647</v>
      </c>
      <c r="C1829" s="335" t="s">
        <v>510</v>
      </c>
      <c r="D1829" s="335" t="s">
        <v>3991</v>
      </c>
      <c r="E1829" s="340">
        <v>5220</v>
      </c>
      <c r="F1829" s="340">
        <v>10</v>
      </c>
      <c r="G1829" s="341">
        <v>0.19</v>
      </c>
      <c r="H1829" s="340">
        <v>1268297574480</v>
      </c>
    </row>
    <row r="1830" spans="1:8">
      <c r="A1830" s="335" t="s">
        <v>4648</v>
      </c>
      <c r="B1830" s="335" t="s">
        <v>4649</v>
      </c>
      <c r="C1830" s="335" t="s">
        <v>510</v>
      </c>
      <c r="D1830" s="335" t="s">
        <v>4036</v>
      </c>
      <c r="E1830" s="340">
        <v>1835</v>
      </c>
      <c r="F1830" s="340">
        <v>-10</v>
      </c>
      <c r="G1830" s="341">
        <v>-0.54</v>
      </c>
      <c r="H1830" s="340">
        <v>569467147200</v>
      </c>
    </row>
    <row r="1831" spans="1:8">
      <c r="A1831" s="335" t="s">
        <v>4650</v>
      </c>
      <c r="B1831" s="335" t="s">
        <v>4651</v>
      </c>
      <c r="C1831" s="335" t="s">
        <v>510</v>
      </c>
      <c r="D1831" s="335" t="s">
        <v>3999</v>
      </c>
      <c r="E1831" s="340">
        <v>125500</v>
      </c>
      <c r="F1831" s="340">
        <v>-500</v>
      </c>
      <c r="G1831" s="341">
        <v>-0.4</v>
      </c>
      <c r="H1831" s="340">
        <v>3550238752500</v>
      </c>
    </row>
    <row r="1832" spans="1:8">
      <c r="A1832" s="335" t="s">
        <v>4652</v>
      </c>
      <c r="B1832" s="335" t="s">
        <v>4653</v>
      </c>
      <c r="C1832" s="335" t="s">
        <v>510</v>
      </c>
      <c r="D1832" s="335" t="s">
        <v>1423</v>
      </c>
      <c r="E1832" s="340">
        <v>57800</v>
      </c>
      <c r="F1832" s="340">
        <v>-900</v>
      </c>
      <c r="G1832" s="341">
        <v>-1.53</v>
      </c>
      <c r="H1832" s="340">
        <v>1491240000000</v>
      </c>
    </row>
    <row r="1833" spans="1:8">
      <c r="A1833" s="335" t="s">
        <v>4654</v>
      </c>
      <c r="B1833" s="335" t="s">
        <v>4655</v>
      </c>
      <c r="C1833" s="335" t="s">
        <v>510</v>
      </c>
      <c r="D1833" s="335" t="s">
        <v>3991</v>
      </c>
      <c r="E1833" s="340">
        <v>38100</v>
      </c>
      <c r="F1833" s="340">
        <v>0</v>
      </c>
      <c r="G1833" s="341">
        <v>0</v>
      </c>
      <c r="H1833" s="340">
        <v>586600211100</v>
      </c>
    </row>
    <row r="1834" spans="1:8">
      <c r="A1834" s="335" t="s">
        <v>4656</v>
      </c>
      <c r="B1834" s="335" t="s">
        <v>4657</v>
      </c>
      <c r="C1834" s="335" t="s">
        <v>510</v>
      </c>
      <c r="D1834" s="335" t="s">
        <v>4018</v>
      </c>
      <c r="E1834" s="340">
        <v>134500</v>
      </c>
      <c r="F1834" s="340">
        <v>1500</v>
      </c>
      <c r="G1834" s="341">
        <v>1.1299999999999999</v>
      </c>
      <c r="H1834" s="340">
        <v>863048436500</v>
      </c>
    </row>
    <row r="1835" spans="1:8">
      <c r="A1835" s="335" t="s">
        <v>4658</v>
      </c>
      <c r="B1835" s="335" t="s">
        <v>4659</v>
      </c>
      <c r="C1835" s="335" t="s">
        <v>510</v>
      </c>
      <c r="D1835" s="335" t="s">
        <v>3994</v>
      </c>
      <c r="E1835" s="340">
        <v>33600</v>
      </c>
      <c r="F1835" s="340">
        <v>-400</v>
      </c>
      <c r="G1835" s="341">
        <v>-1.18</v>
      </c>
      <c r="H1835" s="340">
        <v>3524950363200</v>
      </c>
    </row>
    <row r="1836" spans="1:8">
      <c r="A1836" s="335" t="s">
        <v>4660</v>
      </c>
      <c r="B1836" s="335" t="s">
        <v>4661</v>
      </c>
      <c r="C1836" s="335" t="s">
        <v>510</v>
      </c>
      <c r="D1836" s="335" t="s">
        <v>3994</v>
      </c>
      <c r="E1836" s="340">
        <v>59300</v>
      </c>
      <c r="F1836" s="340">
        <v>300</v>
      </c>
      <c r="G1836" s="341">
        <v>0.51</v>
      </c>
      <c r="H1836" s="340">
        <v>58566043900</v>
      </c>
    </row>
    <row r="1837" spans="1:8">
      <c r="A1837" s="335" t="s">
        <v>4662</v>
      </c>
      <c r="B1837" s="335" t="s">
        <v>4663</v>
      </c>
      <c r="C1837" s="335" t="s">
        <v>510</v>
      </c>
      <c r="D1837" s="335" t="s">
        <v>4018</v>
      </c>
      <c r="E1837" s="340">
        <v>134000</v>
      </c>
      <c r="F1837" s="340">
        <v>-2500</v>
      </c>
      <c r="G1837" s="341">
        <v>-1.83</v>
      </c>
      <c r="H1837" s="340">
        <v>1202666482000</v>
      </c>
    </row>
    <row r="1838" spans="1:8">
      <c r="A1838" s="335" t="s">
        <v>4664</v>
      </c>
      <c r="B1838" s="335" t="s">
        <v>4665</v>
      </c>
      <c r="C1838" s="335" t="s">
        <v>510</v>
      </c>
      <c r="D1838" s="335" t="s">
        <v>4018</v>
      </c>
      <c r="E1838" s="340">
        <v>64500</v>
      </c>
      <c r="F1838" s="340">
        <v>-400</v>
      </c>
      <c r="G1838" s="341">
        <v>-0.62</v>
      </c>
      <c r="H1838" s="340">
        <v>50007495000</v>
      </c>
    </row>
    <row r="1839" spans="1:8">
      <c r="A1839" s="335" t="s">
        <v>4666</v>
      </c>
      <c r="B1839" s="335" t="s">
        <v>4667</v>
      </c>
      <c r="C1839" s="335" t="s">
        <v>510</v>
      </c>
      <c r="D1839" s="335" t="s">
        <v>1423</v>
      </c>
      <c r="E1839" s="340">
        <v>301500</v>
      </c>
      <c r="F1839" s="340">
        <v>500</v>
      </c>
      <c r="G1839" s="341">
        <v>0.17</v>
      </c>
      <c r="H1839" s="340">
        <v>10334038828500</v>
      </c>
    </row>
    <row r="1840" spans="1:8">
      <c r="A1840" s="335" t="s">
        <v>4668</v>
      </c>
      <c r="B1840" s="335" t="s">
        <v>4669</v>
      </c>
      <c r="C1840" s="335" t="s">
        <v>510</v>
      </c>
      <c r="D1840" s="335" t="s">
        <v>4018</v>
      </c>
      <c r="E1840" s="340">
        <v>384000</v>
      </c>
      <c r="F1840" s="340">
        <v>5500</v>
      </c>
      <c r="G1840" s="341">
        <v>1.45</v>
      </c>
      <c r="H1840" s="340">
        <v>434638080000</v>
      </c>
    </row>
    <row r="1841" spans="1:8">
      <c r="A1841" s="335" t="s">
        <v>4670</v>
      </c>
      <c r="B1841" s="335" t="s">
        <v>4671</v>
      </c>
      <c r="C1841" s="335" t="s">
        <v>510</v>
      </c>
      <c r="D1841" s="335" t="s">
        <v>3999</v>
      </c>
      <c r="E1841" s="340">
        <v>40900</v>
      </c>
      <c r="F1841" s="340">
        <v>-1000</v>
      </c>
      <c r="G1841" s="341">
        <v>-2.39</v>
      </c>
      <c r="H1841" s="340">
        <v>965555420800</v>
      </c>
    </row>
    <row r="1842" spans="1:8">
      <c r="A1842" s="335" t="s">
        <v>4672</v>
      </c>
      <c r="B1842" s="335" t="s">
        <v>4673</v>
      </c>
      <c r="C1842" s="335" t="s">
        <v>510</v>
      </c>
      <c r="D1842" s="335" t="s">
        <v>4018</v>
      </c>
      <c r="E1842" s="340">
        <v>712</v>
      </c>
      <c r="F1842" s="340">
        <v>-1</v>
      </c>
      <c r="G1842" s="341">
        <v>-0.14000000000000001</v>
      </c>
      <c r="H1842" s="340">
        <v>141312486928</v>
      </c>
    </row>
    <row r="1843" spans="1:8">
      <c r="A1843" s="335" t="s">
        <v>4674</v>
      </c>
      <c r="B1843" s="335" t="s">
        <v>4675</v>
      </c>
      <c r="C1843" s="335" t="s">
        <v>510</v>
      </c>
      <c r="D1843" s="335" t="s">
        <v>4130</v>
      </c>
      <c r="E1843" s="340">
        <v>66200</v>
      </c>
      <c r="F1843" s="340">
        <v>400</v>
      </c>
      <c r="G1843" s="341">
        <v>0.61</v>
      </c>
      <c r="H1843" s="340">
        <v>3108561344000</v>
      </c>
    </row>
    <row r="1844" spans="1:8">
      <c r="A1844" s="335" t="s">
        <v>4676</v>
      </c>
      <c r="B1844" s="335" t="s">
        <v>4677</v>
      </c>
      <c r="C1844" s="335" t="s">
        <v>510</v>
      </c>
      <c r="D1844" s="335" t="s">
        <v>4057</v>
      </c>
      <c r="E1844" s="340">
        <v>19800</v>
      </c>
      <c r="F1844" s="340">
        <v>-450</v>
      </c>
      <c r="G1844" s="341">
        <v>-2.2200000000000002</v>
      </c>
      <c r="H1844" s="340">
        <v>82170000000</v>
      </c>
    </row>
    <row r="1845" spans="1:8">
      <c r="A1845" s="335" t="s">
        <v>4678</v>
      </c>
      <c r="B1845" s="335" t="s">
        <v>4679</v>
      </c>
      <c r="C1845" s="335" t="s">
        <v>510</v>
      </c>
      <c r="D1845" s="335" t="s">
        <v>3994</v>
      </c>
      <c r="E1845" s="340">
        <v>11800</v>
      </c>
      <c r="F1845" s="340">
        <v>150</v>
      </c>
      <c r="G1845" s="341">
        <v>1.29</v>
      </c>
      <c r="H1845" s="340">
        <v>4391871323000</v>
      </c>
    </row>
    <row r="1846" spans="1:8">
      <c r="A1846" s="335" t="s">
        <v>4680</v>
      </c>
      <c r="B1846" s="335" t="s">
        <v>4681</v>
      </c>
      <c r="C1846" s="335" t="s">
        <v>510</v>
      </c>
      <c r="D1846" s="335" t="s">
        <v>3994</v>
      </c>
      <c r="E1846" s="340">
        <v>4470</v>
      </c>
      <c r="F1846" s="340">
        <v>10</v>
      </c>
      <c r="G1846" s="341">
        <v>0.22</v>
      </c>
      <c r="H1846" s="340">
        <v>414969459570</v>
      </c>
    </row>
    <row r="1847" spans="1:8">
      <c r="A1847" s="335" t="s">
        <v>4682</v>
      </c>
      <c r="B1847" s="335" t="s">
        <v>4683</v>
      </c>
      <c r="C1847" s="335" t="s">
        <v>510</v>
      </c>
      <c r="D1847" s="335" t="s">
        <v>3994</v>
      </c>
      <c r="E1847" s="340">
        <v>16550</v>
      </c>
      <c r="F1847" s="340">
        <v>-650</v>
      </c>
      <c r="G1847" s="341">
        <v>-3.78</v>
      </c>
      <c r="H1847" s="340">
        <v>2217886915700</v>
      </c>
    </row>
    <row r="1848" spans="1:8">
      <c r="A1848" s="335" t="s">
        <v>4684</v>
      </c>
      <c r="B1848" s="335" t="s">
        <v>4685</v>
      </c>
      <c r="C1848" s="335" t="s">
        <v>510</v>
      </c>
      <c r="D1848" s="335" t="s">
        <v>4033</v>
      </c>
      <c r="E1848" s="340">
        <v>4580</v>
      </c>
      <c r="F1848" s="340">
        <v>-30</v>
      </c>
      <c r="G1848" s="341">
        <v>-0.65</v>
      </c>
      <c r="H1848" s="340">
        <v>3095904709660</v>
      </c>
    </row>
    <row r="1849" spans="1:8">
      <c r="A1849" s="335" t="s">
        <v>4686</v>
      </c>
      <c r="B1849" s="335" t="s">
        <v>4687</v>
      </c>
      <c r="C1849" s="335" t="s">
        <v>510</v>
      </c>
      <c r="D1849" s="335" t="s">
        <v>4036</v>
      </c>
      <c r="E1849" s="340">
        <v>19400</v>
      </c>
      <c r="F1849" s="340">
        <v>50</v>
      </c>
      <c r="G1849" s="341">
        <v>0.26</v>
      </c>
      <c r="H1849" s="340">
        <v>2340125000000</v>
      </c>
    </row>
    <row r="1850" spans="1:8">
      <c r="A1850" s="335" t="s">
        <v>4688</v>
      </c>
      <c r="B1850" s="335" t="s">
        <v>4689</v>
      </c>
      <c r="C1850" s="335" t="s">
        <v>510</v>
      </c>
      <c r="D1850" s="335" t="s">
        <v>4004</v>
      </c>
      <c r="E1850" s="340">
        <v>1195</v>
      </c>
      <c r="F1850" s="340">
        <v>20</v>
      </c>
      <c r="G1850" s="341">
        <v>1.7</v>
      </c>
      <c r="H1850" s="340">
        <v>76109474715</v>
      </c>
    </row>
    <row r="1851" spans="1:8">
      <c r="A1851" s="335" t="s">
        <v>4690</v>
      </c>
      <c r="B1851" s="335" t="s">
        <v>4691</v>
      </c>
      <c r="C1851" s="335" t="s">
        <v>510</v>
      </c>
      <c r="D1851" s="335" t="s">
        <v>4097</v>
      </c>
      <c r="E1851" s="340">
        <v>5170</v>
      </c>
      <c r="F1851" s="340">
        <v>-30</v>
      </c>
      <c r="G1851" s="341">
        <v>-0.57999999999999996</v>
      </c>
      <c r="H1851" s="340">
        <v>175539357180</v>
      </c>
    </row>
    <row r="1852" spans="1:8">
      <c r="A1852" s="335" t="s">
        <v>4692</v>
      </c>
      <c r="B1852" s="335" t="s">
        <v>4693</v>
      </c>
      <c r="C1852" s="335" t="s">
        <v>510</v>
      </c>
      <c r="D1852" s="335" t="s">
        <v>4130</v>
      </c>
      <c r="E1852" s="340">
        <v>25650</v>
      </c>
      <c r="F1852" s="340">
        <v>150</v>
      </c>
      <c r="G1852" s="341">
        <v>0.59</v>
      </c>
      <c r="H1852" s="340">
        <v>1045984428000</v>
      </c>
    </row>
    <row r="1853" spans="1:8">
      <c r="A1853" s="335" t="s">
        <v>4694</v>
      </c>
      <c r="B1853" s="335" t="s">
        <v>4695</v>
      </c>
      <c r="C1853" s="335" t="s">
        <v>510</v>
      </c>
      <c r="D1853" s="335" t="s">
        <v>4380</v>
      </c>
      <c r="E1853" s="340">
        <v>5250</v>
      </c>
      <c r="F1853" s="340">
        <v>20</v>
      </c>
      <c r="G1853" s="341">
        <v>0.38</v>
      </c>
      <c r="H1853" s="340">
        <v>191999088750</v>
      </c>
    </row>
    <row r="1854" spans="1:8">
      <c r="A1854" s="335" t="s">
        <v>4696</v>
      </c>
      <c r="B1854" s="335" t="s">
        <v>4697</v>
      </c>
      <c r="C1854" s="335" t="s">
        <v>510</v>
      </c>
      <c r="D1854" s="335" t="s">
        <v>3999</v>
      </c>
      <c r="E1854" s="340">
        <v>5640</v>
      </c>
      <c r="F1854" s="340">
        <v>410</v>
      </c>
      <c r="G1854" s="341">
        <v>7.84</v>
      </c>
      <c r="H1854" s="340">
        <v>106580811480</v>
      </c>
    </row>
    <row r="1855" spans="1:8">
      <c r="A1855" s="335" t="s">
        <v>4698</v>
      </c>
      <c r="B1855" s="335" t="s">
        <v>4699</v>
      </c>
      <c r="C1855" s="335" t="s">
        <v>510</v>
      </c>
      <c r="D1855" s="335" t="s">
        <v>3991</v>
      </c>
      <c r="E1855" s="340">
        <v>3430</v>
      </c>
      <c r="F1855" s="340">
        <v>30</v>
      </c>
      <c r="G1855" s="341">
        <v>0.88</v>
      </c>
      <c r="H1855" s="340">
        <v>26845975450</v>
      </c>
    </row>
    <row r="1856" spans="1:8">
      <c r="A1856" s="335" t="s">
        <v>4700</v>
      </c>
      <c r="B1856" s="335" t="s">
        <v>4701</v>
      </c>
      <c r="C1856" s="335" t="s">
        <v>510</v>
      </c>
      <c r="D1856" s="335" t="s">
        <v>4130</v>
      </c>
      <c r="E1856" s="340">
        <v>12850</v>
      </c>
      <c r="F1856" s="340">
        <v>50</v>
      </c>
      <c r="G1856" s="341">
        <v>0.39</v>
      </c>
      <c r="H1856" s="340">
        <v>424050000000</v>
      </c>
    </row>
    <row r="1857" spans="1:8">
      <c r="A1857" s="335" t="s">
        <v>4702</v>
      </c>
      <c r="B1857" s="335" t="s">
        <v>4703</v>
      </c>
      <c r="C1857" s="335" t="s">
        <v>510</v>
      </c>
      <c r="D1857" s="335" t="s">
        <v>4380</v>
      </c>
      <c r="E1857" s="340">
        <v>4795</v>
      </c>
      <c r="F1857" s="340">
        <v>-160</v>
      </c>
      <c r="G1857" s="341">
        <v>-3.23</v>
      </c>
      <c r="H1857" s="340">
        <v>299056113580</v>
      </c>
    </row>
    <row r="1858" spans="1:8">
      <c r="A1858" s="335" t="s">
        <v>4704</v>
      </c>
      <c r="B1858" s="335" t="s">
        <v>4705</v>
      </c>
      <c r="C1858" s="335" t="s">
        <v>510</v>
      </c>
      <c r="D1858" s="335" t="s">
        <v>4380</v>
      </c>
      <c r="E1858" s="340">
        <v>2870</v>
      </c>
      <c r="F1858" s="340">
        <v>-40</v>
      </c>
      <c r="G1858" s="341">
        <v>-1.37</v>
      </c>
      <c r="H1858" s="340">
        <v>119418719700</v>
      </c>
    </row>
    <row r="1859" spans="1:8">
      <c r="A1859" s="335" t="s">
        <v>4706</v>
      </c>
      <c r="B1859" s="335" t="s">
        <v>4707</v>
      </c>
      <c r="C1859" s="335" t="s">
        <v>510</v>
      </c>
      <c r="D1859" s="335" t="s">
        <v>4018</v>
      </c>
      <c r="E1859" s="340">
        <v>7030</v>
      </c>
      <c r="F1859" s="340">
        <v>150</v>
      </c>
      <c r="G1859" s="341">
        <v>2.1800000000000002</v>
      </c>
      <c r="H1859" s="340">
        <v>200355000000</v>
      </c>
    </row>
    <row r="1860" spans="1:8">
      <c r="A1860" s="335" t="s">
        <v>4708</v>
      </c>
      <c r="B1860" s="335" t="s">
        <v>4709</v>
      </c>
      <c r="C1860" s="335" t="s">
        <v>510</v>
      </c>
      <c r="D1860" s="335" t="s">
        <v>4057</v>
      </c>
      <c r="E1860" s="340">
        <v>3930</v>
      </c>
      <c r="F1860" s="340">
        <v>-80</v>
      </c>
      <c r="G1860" s="341">
        <v>-2</v>
      </c>
      <c r="H1860" s="340">
        <v>80578774650</v>
      </c>
    </row>
    <row r="1861" spans="1:8">
      <c r="A1861" s="335" t="s">
        <v>4710</v>
      </c>
      <c r="B1861" s="335" t="s">
        <v>4711</v>
      </c>
      <c r="C1861" s="335" t="s">
        <v>510</v>
      </c>
      <c r="D1861" s="335" t="s">
        <v>4543</v>
      </c>
      <c r="E1861" s="340">
        <v>3280</v>
      </c>
      <c r="F1861" s="340">
        <v>45</v>
      </c>
      <c r="G1861" s="341">
        <v>1.39</v>
      </c>
      <c r="H1861" s="340">
        <v>61214407120</v>
      </c>
    </row>
    <row r="1862" spans="1:8">
      <c r="A1862" s="335" t="s">
        <v>4712</v>
      </c>
      <c r="B1862" s="335" t="s">
        <v>4713</v>
      </c>
      <c r="C1862" s="335" t="s">
        <v>510</v>
      </c>
      <c r="D1862" s="335" t="s">
        <v>3991</v>
      </c>
      <c r="E1862" s="340">
        <v>529</v>
      </c>
      <c r="F1862" s="340">
        <v>10</v>
      </c>
      <c r="G1862" s="341">
        <v>1.93</v>
      </c>
      <c r="H1862" s="340">
        <v>68497114292</v>
      </c>
    </row>
    <row r="1863" spans="1:8">
      <c r="A1863" s="335" t="s">
        <v>4714</v>
      </c>
      <c r="B1863" s="335" t="s">
        <v>4715</v>
      </c>
      <c r="C1863" s="335" t="s">
        <v>510</v>
      </c>
      <c r="D1863" s="335" t="s">
        <v>4033</v>
      </c>
      <c r="E1863" s="340">
        <v>9680</v>
      </c>
      <c r="F1863" s="340">
        <v>-180</v>
      </c>
      <c r="G1863" s="341">
        <v>-1.83</v>
      </c>
      <c r="H1863" s="340">
        <v>6149862829440</v>
      </c>
    </row>
    <row r="1864" spans="1:8">
      <c r="A1864" s="335" t="s">
        <v>4716</v>
      </c>
      <c r="B1864" s="335" t="s">
        <v>4717</v>
      </c>
      <c r="C1864" s="335" t="s">
        <v>510</v>
      </c>
      <c r="D1864" s="335" t="s">
        <v>4033</v>
      </c>
      <c r="E1864" s="340">
        <v>4470</v>
      </c>
      <c r="F1864" s="340">
        <v>20</v>
      </c>
      <c r="G1864" s="341">
        <v>0.45</v>
      </c>
      <c r="H1864" s="340">
        <v>625800000000</v>
      </c>
    </row>
    <row r="1865" spans="1:8">
      <c r="A1865" s="335" t="s">
        <v>4718</v>
      </c>
      <c r="B1865" s="335" t="s">
        <v>4719</v>
      </c>
      <c r="C1865" s="335" t="s">
        <v>510</v>
      </c>
      <c r="D1865" s="335" t="s">
        <v>4033</v>
      </c>
      <c r="E1865" s="340">
        <v>4970</v>
      </c>
      <c r="F1865" s="340">
        <v>20</v>
      </c>
      <c r="G1865" s="341">
        <v>0.4</v>
      </c>
      <c r="H1865" s="340">
        <v>69956477500</v>
      </c>
    </row>
    <row r="1866" spans="1:8">
      <c r="A1866" s="335" t="s">
        <v>4720</v>
      </c>
      <c r="B1866" s="335" t="s">
        <v>4721</v>
      </c>
      <c r="C1866" s="335" t="s">
        <v>510</v>
      </c>
      <c r="D1866" s="335" t="s">
        <v>3991</v>
      </c>
      <c r="E1866" s="340">
        <v>4900</v>
      </c>
      <c r="F1866" s="340">
        <v>-10</v>
      </c>
      <c r="G1866" s="341">
        <v>-0.2</v>
      </c>
      <c r="H1866" s="340">
        <v>98490000000</v>
      </c>
    </row>
    <row r="1867" spans="1:8">
      <c r="A1867" s="335" t="s">
        <v>4722</v>
      </c>
      <c r="B1867" s="335" t="s">
        <v>4723</v>
      </c>
      <c r="C1867" s="335" t="s">
        <v>510</v>
      </c>
      <c r="D1867" s="335" t="s">
        <v>4036</v>
      </c>
      <c r="E1867" s="340">
        <v>4110</v>
      </c>
      <c r="F1867" s="340">
        <v>-90</v>
      </c>
      <c r="G1867" s="341">
        <v>-2.14</v>
      </c>
      <c r="H1867" s="340">
        <v>727536536790</v>
      </c>
    </row>
    <row r="1868" spans="1:8">
      <c r="A1868" s="335" t="s">
        <v>4724</v>
      </c>
      <c r="B1868" s="335" t="s">
        <v>4725</v>
      </c>
      <c r="C1868" s="335" t="s">
        <v>510</v>
      </c>
      <c r="D1868" s="335" t="s">
        <v>1423</v>
      </c>
      <c r="E1868" s="340">
        <v>203000</v>
      </c>
      <c r="F1868" s="340">
        <v>14500</v>
      </c>
      <c r="G1868" s="341">
        <v>7.69</v>
      </c>
      <c r="H1868" s="340">
        <v>1008910000000</v>
      </c>
    </row>
    <row r="1869" spans="1:8">
      <c r="A1869" s="335" t="s">
        <v>4726</v>
      </c>
      <c r="B1869" s="335" t="s">
        <v>4727</v>
      </c>
      <c r="C1869" s="335" t="s">
        <v>510</v>
      </c>
      <c r="D1869" s="335" t="s">
        <v>1423</v>
      </c>
      <c r="E1869" s="340">
        <v>181500</v>
      </c>
      <c r="F1869" s="340">
        <v>12500</v>
      </c>
      <c r="G1869" s="341">
        <v>7.4</v>
      </c>
      <c r="H1869" s="340">
        <v>925650000000</v>
      </c>
    </row>
    <row r="1870" spans="1:8">
      <c r="A1870" s="335" t="s">
        <v>4728</v>
      </c>
      <c r="B1870" s="335" t="s">
        <v>4729</v>
      </c>
      <c r="C1870" s="335" t="s">
        <v>510</v>
      </c>
      <c r="D1870" s="335" t="s">
        <v>3994</v>
      </c>
      <c r="E1870" s="340">
        <v>120500</v>
      </c>
      <c r="F1870" s="340">
        <v>8500</v>
      </c>
      <c r="G1870" s="341">
        <v>7.59</v>
      </c>
      <c r="H1870" s="340">
        <v>279560000000</v>
      </c>
    </row>
    <row r="1871" spans="1:8">
      <c r="A1871" s="335" t="s">
        <v>4730</v>
      </c>
      <c r="B1871" s="335" t="s">
        <v>4731</v>
      </c>
      <c r="C1871" s="335" t="s">
        <v>510</v>
      </c>
      <c r="D1871" s="335" t="s">
        <v>1423</v>
      </c>
      <c r="E1871" s="340">
        <v>91000</v>
      </c>
      <c r="F1871" s="340">
        <v>3000</v>
      </c>
      <c r="G1871" s="341">
        <v>3.41</v>
      </c>
      <c r="H1871" s="340">
        <v>200133388000</v>
      </c>
    </row>
    <row r="1872" spans="1:8">
      <c r="A1872" s="335" t="s">
        <v>4732</v>
      </c>
      <c r="B1872" s="335" t="s">
        <v>4733</v>
      </c>
      <c r="C1872" s="335" t="s">
        <v>510</v>
      </c>
      <c r="D1872" s="335" t="s">
        <v>1423</v>
      </c>
      <c r="E1872" s="340">
        <v>75000</v>
      </c>
      <c r="F1872" s="340">
        <v>600</v>
      </c>
      <c r="G1872" s="341">
        <v>0.81</v>
      </c>
      <c r="H1872" s="340">
        <v>130475400000</v>
      </c>
    </row>
    <row r="1873" spans="1:8">
      <c r="A1873" s="335" t="s">
        <v>4734</v>
      </c>
      <c r="B1873" s="335" t="s">
        <v>4735</v>
      </c>
      <c r="C1873" s="335" t="s">
        <v>510</v>
      </c>
      <c r="D1873" s="335" t="s">
        <v>3991</v>
      </c>
      <c r="E1873" s="340">
        <v>2575</v>
      </c>
      <c r="F1873" s="340">
        <v>15</v>
      </c>
      <c r="G1873" s="341">
        <v>0.59</v>
      </c>
      <c r="H1873" s="340">
        <v>39140010300</v>
      </c>
    </row>
    <row r="1874" spans="1:8">
      <c r="A1874" s="335" t="s">
        <v>4736</v>
      </c>
      <c r="B1874" s="335" t="s">
        <v>4737</v>
      </c>
      <c r="C1874" s="335" t="s">
        <v>510</v>
      </c>
      <c r="D1874" s="335" t="s">
        <v>4004</v>
      </c>
      <c r="E1874" s="340">
        <v>2305</v>
      </c>
      <c r="F1874" s="340">
        <v>5</v>
      </c>
      <c r="G1874" s="341">
        <v>0.22</v>
      </c>
      <c r="H1874" s="340">
        <v>97533977450</v>
      </c>
    </row>
    <row r="1875" spans="1:8">
      <c r="A1875" s="335" t="s">
        <v>4738</v>
      </c>
      <c r="B1875" s="335" t="s">
        <v>4739</v>
      </c>
      <c r="C1875" s="335" t="s">
        <v>510</v>
      </c>
      <c r="D1875" s="335" t="s">
        <v>1423</v>
      </c>
      <c r="E1875" s="340">
        <v>4725</v>
      </c>
      <c r="F1875" s="340">
        <v>170</v>
      </c>
      <c r="G1875" s="341">
        <v>3.73</v>
      </c>
      <c r="H1875" s="340">
        <v>212239473075</v>
      </c>
    </row>
    <row r="1876" spans="1:8">
      <c r="A1876" s="335" t="s">
        <v>4740</v>
      </c>
      <c r="B1876" s="335" t="s">
        <v>4741</v>
      </c>
      <c r="C1876" s="335" t="s">
        <v>510</v>
      </c>
      <c r="D1876" s="335" t="s">
        <v>1423</v>
      </c>
      <c r="E1876" s="340">
        <v>10050</v>
      </c>
      <c r="F1876" s="340">
        <v>150</v>
      </c>
      <c r="G1876" s="341">
        <v>1.52</v>
      </c>
      <c r="H1876" s="340">
        <v>243210000000</v>
      </c>
    </row>
    <row r="1877" spans="1:8">
      <c r="A1877" s="335" t="s">
        <v>4742</v>
      </c>
      <c r="B1877" s="335" t="s">
        <v>4743</v>
      </c>
      <c r="C1877" s="335" t="s">
        <v>510</v>
      </c>
      <c r="D1877" s="335" t="s">
        <v>4050</v>
      </c>
      <c r="E1877" s="340">
        <v>4085</v>
      </c>
      <c r="F1877" s="340">
        <v>-85</v>
      </c>
      <c r="G1877" s="341">
        <v>-2.04</v>
      </c>
      <c r="H1877" s="340">
        <v>101438646470</v>
      </c>
    </row>
    <row r="1878" spans="1:8">
      <c r="A1878" s="335" t="s">
        <v>4744</v>
      </c>
      <c r="B1878" s="335" t="s">
        <v>4745</v>
      </c>
      <c r="C1878" s="335" t="s">
        <v>510</v>
      </c>
      <c r="D1878" s="335" t="s">
        <v>3994</v>
      </c>
      <c r="E1878" s="340">
        <v>230</v>
      </c>
      <c r="F1878" s="340">
        <v>0</v>
      </c>
      <c r="G1878" s="341">
        <v>0</v>
      </c>
      <c r="H1878" s="340">
        <v>31666448530</v>
      </c>
    </row>
    <row r="1879" spans="1:8">
      <c r="A1879" s="335" t="s">
        <v>4746</v>
      </c>
      <c r="B1879" s="335" t="s">
        <v>4747</v>
      </c>
      <c r="C1879" s="335" t="s">
        <v>510</v>
      </c>
      <c r="D1879" s="335" t="s">
        <v>4354</v>
      </c>
      <c r="E1879" s="340">
        <v>2760</v>
      </c>
      <c r="F1879" s="340">
        <v>-110</v>
      </c>
      <c r="G1879" s="341">
        <v>-3.83</v>
      </c>
      <c r="H1879" s="340">
        <v>189225600000</v>
      </c>
    </row>
    <row r="1880" spans="1:8">
      <c r="A1880" s="335" t="s">
        <v>4748</v>
      </c>
      <c r="B1880" s="335" t="s">
        <v>4749</v>
      </c>
      <c r="C1880" s="335" t="s">
        <v>510</v>
      </c>
      <c r="D1880" s="335" t="s">
        <v>1423</v>
      </c>
      <c r="E1880" s="340">
        <v>2235</v>
      </c>
      <c r="F1880" s="340">
        <v>25</v>
      </c>
      <c r="G1880" s="341">
        <v>1.1299999999999999</v>
      </c>
      <c r="H1880" s="340">
        <v>133876500000</v>
      </c>
    </row>
    <row r="1881" spans="1:8">
      <c r="A1881" s="335" t="s">
        <v>4750</v>
      </c>
      <c r="B1881" s="335" t="s">
        <v>4751</v>
      </c>
      <c r="C1881" s="335" t="s">
        <v>510</v>
      </c>
      <c r="D1881" s="335" t="s">
        <v>4097</v>
      </c>
      <c r="E1881" s="340">
        <v>20950</v>
      </c>
      <c r="F1881" s="340">
        <v>150</v>
      </c>
      <c r="G1881" s="341">
        <v>0.72</v>
      </c>
      <c r="H1881" s="340">
        <v>1091914000000</v>
      </c>
    </row>
    <row r="1882" spans="1:8">
      <c r="A1882" s="335" t="s">
        <v>4752</v>
      </c>
      <c r="B1882" s="335" t="s">
        <v>4753</v>
      </c>
      <c r="C1882" s="335" t="s">
        <v>510</v>
      </c>
      <c r="D1882" s="335" t="s">
        <v>4018</v>
      </c>
      <c r="E1882" s="340">
        <v>1080</v>
      </c>
      <c r="F1882" s="340">
        <v>-50</v>
      </c>
      <c r="G1882" s="341">
        <v>-4.42</v>
      </c>
      <c r="H1882" s="340">
        <v>137645322840</v>
      </c>
    </row>
    <row r="1883" spans="1:8">
      <c r="A1883" s="335" t="s">
        <v>4754</v>
      </c>
      <c r="B1883" s="335" t="s">
        <v>4755</v>
      </c>
      <c r="C1883" s="335" t="s">
        <v>510</v>
      </c>
      <c r="D1883" s="335" t="s">
        <v>4097</v>
      </c>
      <c r="E1883" s="340">
        <v>23350</v>
      </c>
      <c r="F1883" s="340">
        <v>-250</v>
      </c>
      <c r="G1883" s="341">
        <v>-1.06</v>
      </c>
      <c r="H1883" s="340">
        <v>1513966786300</v>
      </c>
    </row>
    <row r="1884" spans="1:8">
      <c r="A1884" s="335" t="s">
        <v>4756</v>
      </c>
      <c r="B1884" s="335" t="s">
        <v>4757</v>
      </c>
      <c r="C1884" s="335" t="s">
        <v>510</v>
      </c>
      <c r="D1884" s="335" t="s">
        <v>4033</v>
      </c>
      <c r="E1884" s="340">
        <v>22850</v>
      </c>
      <c r="F1884" s="340">
        <v>100</v>
      </c>
      <c r="G1884" s="341">
        <v>0.44</v>
      </c>
      <c r="H1884" s="340">
        <v>236951895100</v>
      </c>
    </row>
    <row r="1885" spans="1:8">
      <c r="A1885" s="335" t="s">
        <v>4758</v>
      </c>
      <c r="B1885" s="335" t="s">
        <v>4759</v>
      </c>
      <c r="C1885" s="335" t="s">
        <v>510</v>
      </c>
      <c r="D1885" s="335" t="s">
        <v>4033</v>
      </c>
      <c r="E1885" s="340">
        <v>20150</v>
      </c>
      <c r="F1885" s="340">
        <v>-50</v>
      </c>
      <c r="G1885" s="341">
        <v>-0.25</v>
      </c>
      <c r="H1885" s="340">
        <v>60450000000</v>
      </c>
    </row>
    <row r="1886" spans="1:8">
      <c r="A1886" s="335" t="s">
        <v>4760</v>
      </c>
      <c r="B1886" s="335" t="s">
        <v>4761</v>
      </c>
      <c r="C1886" s="335" t="s">
        <v>510</v>
      </c>
      <c r="D1886" s="335" t="s">
        <v>4057</v>
      </c>
      <c r="E1886" s="340">
        <v>4130</v>
      </c>
      <c r="F1886" s="340">
        <v>-40</v>
      </c>
      <c r="G1886" s="341">
        <v>-0.96</v>
      </c>
      <c r="H1886" s="340">
        <v>82600000000</v>
      </c>
    </row>
    <row r="1887" spans="1:8">
      <c r="A1887" s="335" t="s">
        <v>4762</v>
      </c>
      <c r="B1887" s="335" t="s">
        <v>4763</v>
      </c>
      <c r="C1887" s="335" t="s">
        <v>510</v>
      </c>
      <c r="D1887" s="335" t="s">
        <v>4217</v>
      </c>
      <c r="E1887" s="340">
        <v>57400</v>
      </c>
      <c r="F1887" s="340">
        <v>-100</v>
      </c>
      <c r="G1887" s="341">
        <v>-0.17</v>
      </c>
      <c r="H1887" s="340">
        <v>631400000000</v>
      </c>
    </row>
    <row r="1888" spans="1:8">
      <c r="A1888" s="335" t="s">
        <v>4764</v>
      </c>
      <c r="B1888" s="335" t="s">
        <v>4765</v>
      </c>
      <c r="C1888" s="335" t="s">
        <v>510</v>
      </c>
      <c r="D1888" s="335" t="s">
        <v>4354</v>
      </c>
      <c r="E1888" s="340">
        <v>131000</v>
      </c>
      <c r="F1888" s="340">
        <v>1500</v>
      </c>
      <c r="G1888" s="341">
        <v>1.1599999999999999</v>
      </c>
      <c r="H1888" s="340">
        <v>138336000000</v>
      </c>
    </row>
    <row r="1889" spans="1:8">
      <c r="A1889" s="335" t="s">
        <v>4766</v>
      </c>
      <c r="B1889" s="335" t="s">
        <v>4767</v>
      </c>
      <c r="C1889" s="335" t="s">
        <v>510</v>
      </c>
      <c r="D1889" s="335" t="s">
        <v>4130</v>
      </c>
      <c r="E1889" s="340">
        <v>676</v>
      </c>
      <c r="F1889" s="340">
        <v>-4</v>
      </c>
      <c r="G1889" s="341">
        <v>-0.59</v>
      </c>
      <c r="H1889" s="340">
        <v>38430273492</v>
      </c>
    </row>
    <row r="1890" spans="1:8">
      <c r="A1890" s="335" t="s">
        <v>4768</v>
      </c>
      <c r="B1890" s="335" t="s">
        <v>4769</v>
      </c>
      <c r="C1890" s="335" t="s">
        <v>510</v>
      </c>
      <c r="D1890" s="335" t="s">
        <v>4004</v>
      </c>
      <c r="E1890" s="340">
        <v>3480</v>
      </c>
      <c r="F1890" s="340">
        <v>-15</v>
      </c>
      <c r="G1890" s="341">
        <v>-0.43</v>
      </c>
      <c r="H1890" s="340">
        <v>93040897200</v>
      </c>
    </row>
    <row r="1891" spans="1:8">
      <c r="A1891" s="335" t="s">
        <v>4770</v>
      </c>
      <c r="B1891" s="335" t="s">
        <v>4771</v>
      </c>
      <c r="C1891" s="335" t="s">
        <v>510</v>
      </c>
      <c r="D1891" s="335" t="s">
        <v>3991</v>
      </c>
      <c r="E1891" s="340">
        <v>7030</v>
      </c>
      <c r="F1891" s="340">
        <v>120</v>
      </c>
      <c r="G1891" s="341">
        <v>1.74</v>
      </c>
      <c r="H1891" s="340">
        <v>91367089230</v>
      </c>
    </row>
    <row r="1892" spans="1:8">
      <c r="A1892" s="335" t="s">
        <v>4772</v>
      </c>
      <c r="B1892" s="335" t="s">
        <v>4773</v>
      </c>
      <c r="C1892" s="335" t="s">
        <v>510</v>
      </c>
      <c r="D1892" s="335" t="s">
        <v>3991</v>
      </c>
      <c r="E1892" s="340">
        <v>12550</v>
      </c>
      <c r="F1892" s="340">
        <v>-100</v>
      </c>
      <c r="G1892" s="341">
        <v>-0.79</v>
      </c>
      <c r="H1892" s="340">
        <v>164754504950</v>
      </c>
    </row>
    <row r="1893" spans="1:8">
      <c r="A1893" s="335" t="s">
        <v>4774</v>
      </c>
      <c r="B1893" s="335" t="s">
        <v>4775</v>
      </c>
      <c r="C1893" s="335" t="s">
        <v>510</v>
      </c>
      <c r="D1893" s="335" t="s">
        <v>3991</v>
      </c>
      <c r="E1893" s="340">
        <v>239000</v>
      </c>
      <c r="F1893" s="340">
        <v>-4000</v>
      </c>
      <c r="G1893" s="341">
        <v>-1.65</v>
      </c>
      <c r="H1893" s="340">
        <v>8514078640000</v>
      </c>
    </row>
    <row r="1894" spans="1:8">
      <c r="A1894" s="335" t="s">
        <v>4776</v>
      </c>
      <c r="B1894" s="335" t="s">
        <v>4777</v>
      </c>
      <c r="C1894" s="335" t="s">
        <v>510</v>
      </c>
      <c r="D1894" s="335" t="s">
        <v>4018</v>
      </c>
      <c r="E1894" s="340">
        <v>59600</v>
      </c>
      <c r="F1894" s="340">
        <v>-300</v>
      </c>
      <c r="G1894" s="341">
        <v>-0.5</v>
      </c>
      <c r="H1894" s="340">
        <v>587133963600</v>
      </c>
    </row>
    <row r="1895" spans="1:8">
      <c r="A1895" s="335" t="s">
        <v>4778</v>
      </c>
      <c r="B1895" s="335" t="s">
        <v>4779</v>
      </c>
      <c r="C1895" s="335" t="s">
        <v>510</v>
      </c>
      <c r="D1895" s="335" t="s">
        <v>4018</v>
      </c>
      <c r="E1895" s="340">
        <v>18000</v>
      </c>
      <c r="F1895" s="340">
        <v>-150</v>
      </c>
      <c r="G1895" s="341">
        <v>-0.83</v>
      </c>
      <c r="H1895" s="340">
        <v>164960406000</v>
      </c>
    </row>
    <row r="1896" spans="1:8">
      <c r="A1896" s="335" t="s">
        <v>4780</v>
      </c>
      <c r="B1896" s="335" t="s">
        <v>4781</v>
      </c>
      <c r="C1896" s="335" t="s">
        <v>510</v>
      </c>
      <c r="D1896" s="335" t="s">
        <v>4018</v>
      </c>
      <c r="E1896" s="340">
        <v>1320</v>
      </c>
      <c r="F1896" s="340">
        <v>-25</v>
      </c>
      <c r="G1896" s="341">
        <v>-1.86</v>
      </c>
      <c r="H1896" s="340">
        <v>186310872000</v>
      </c>
    </row>
    <row r="1897" spans="1:8">
      <c r="A1897" s="335" t="s">
        <v>4782</v>
      </c>
      <c r="B1897" s="335" t="s">
        <v>4783</v>
      </c>
      <c r="C1897" s="335" t="s">
        <v>510</v>
      </c>
      <c r="D1897" s="335" t="s">
        <v>1763</v>
      </c>
      <c r="E1897" s="340">
        <v>49700</v>
      </c>
      <c r="F1897" s="340">
        <v>-150</v>
      </c>
      <c r="G1897" s="341">
        <v>-0.3</v>
      </c>
      <c r="H1897" s="340">
        <v>248500000000</v>
      </c>
    </row>
    <row r="1898" spans="1:8">
      <c r="A1898" s="335" t="s">
        <v>4784</v>
      </c>
      <c r="B1898" s="335" t="s">
        <v>4785</v>
      </c>
      <c r="C1898" s="335" t="s">
        <v>510</v>
      </c>
      <c r="D1898" s="335" t="s">
        <v>4018</v>
      </c>
      <c r="E1898" s="340">
        <v>5800</v>
      </c>
      <c r="F1898" s="340">
        <v>-20</v>
      </c>
      <c r="G1898" s="341">
        <v>-0.34</v>
      </c>
      <c r="H1898" s="340">
        <v>99867549400</v>
      </c>
    </row>
    <row r="1899" spans="1:8">
      <c r="A1899" s="335" t="s">
        <v>4786</v>
      </c>
      <c r="B1899" s="335" t="s">
        <v>4787</v>
      </c>
      <c r="C1899" s="335" t="s">
        <v>510</v>
      </c>
      <c r="D1899" s="335" t="s">
        <v>4018</v>
      </c>
      <c r="E1899" s="340">
        <v>10650</v>
      </c>
      <c r="F1899" s="340">
        <v>-250</v>
      </c>
      <c r="G1899" s="341">
        <v>-2.29</v>
      </c>
      <c r="H1899" s="340">
        <v>100352170350</v>
      </c>
    </row>
    <row r="1900" spans="1:8">
      <c r="A1900" s="335" t="s">
        <v>4788</v>
      </c>
      <c r="B1900" s="335" t="s">
        <v>4789</v>
      </c>
      <c r="C1900" s="335" t="s">
        <v>510</v>
      </c>
      <c r="D1900" s="335" t="s">
        <v>4050</v>
      </c>
      <c r="E1900" s="340">
        <v>3050</v>
      </c>
      <c r="F1900" s="340">
        <v>-130</v>
      </c>
      <c r="G1900" s="341">
        <v>-4.09</v>
      </c>
      <c r="H1900" s="340">
        <v>419516422400</v>
      </c>
    </row>
    <row r="1901" spans="1:8">
      <c r="A1901" s="335" t="s">
        <v>4790</v>
      </c>
      <c r="B1901" s="335" t="s">
        <v>4791</v>
      </c>
      <c r="C1901" s="335" t="s">
        <v>510</v>
      </c>
      <c r="D1901" s="335" t="s">
        <v>4037</v>
      </c>
      <c r="E1901" s="340">
        <v>667000</v>
      </c>
      <c r="F1901" s="340">
        <v>7000</v>
      </c>
      <c r="G1901" s="341">
        <v>1.06</v>
      </c>
      <c r="H1901" s="340">
        <v>45865941510000</v>
      </c>
    </row>
    <row r="1902" spans="1:8">
      <c r="A1902" s="335" t="s">
        <v>4792</v>
      </c>
      <c r="B1902" s="335" t="s">
        <v>4793</v>
      </c>
      <c r="C1902" s="335" t="s">
        <v>510</v>
      </c>
      <c r="D1902" s="335" t="s">
        <v>4037</v>
      </c>
      <c r="E1902" s="340">
        <v>457000</v>
      </c>
      <c r="F1902" s="340">
        <v>6000</v>
      </c>
      <c r="G1902" s="341">
        <v>1.33</v>
      </c>
      <c r="H1902" s="340">
        <v>739378472000</v>
      </c>
    </row>
    <row r="1903" spans="1:8">
      <c r="A1903" s="335" t="s">
        <v>4794</v>
      </c>
      <c r="B1903" s="335" t="s">
        <v>4795</v>
      </c>
      <c r="C1903" s="335" t="s">
        <v>510</v>
      </c>
      <c r="D1903" s="335" t="s">
        <v>4130</v>
      </c>
      <c r="E1903" s="340">
        <v>9580</v>
      </c>
      <c r="F1903" s="340">
        <v>-220</v>
      </c>
      <c r="G1903" s="341">
        <v>-2.2400000000000002</v>
      </c>
      <c r="H1903" s="340">
        <v>77850088120</v>
      </c>
    </row>
    <row r="1904" spans="1:8">
      <c r="A1904" s="335" t="s">
        <v>4796</v>
      </c>
      <c r="B1904" s="335" t="s">
        <v>4797</v>
      </c>
      <c r="C1904" s="335" t="s">
        <v>510</v>
      </c>
      <c r="D1904" s="335" t="s">
        <v>3999</v>
      </c>
      <c r="E1904" s="340">
        <v>124500</v>
      </c>
      <c r="F1904" s="340">
        <v>0</v>
      </c>
      <c r="G1904" s="341">
        <v>0</v>
      </c>
      <c r="H1904" s="340">
        <v>23267441584500</v>
      </c>
    </row>
    <row r="1905" spans="1:8">
      <c r="A1905" s="335" t="s">
        <v>4798</v>
      </c>
      <c r="B1905" s="335" t="s">
        <v>4799</v>
      </c>
      <c r="C1905" s="335" t="s">
        <v>510</v>
      </c>
      <c r="D1905" s="335" t="s">
        <v>3999</v>
      </c>
      <c r="E1905" s="340">
        <v>118500</v>
      </c>
      <c r="F1905" s="340">
        <v>-1000</v>
      </c>
      <c r="G1905" s="341">
        <v>-0.84</v>
      </c>
      <c r="H1905" s="340">
        <v>192849862500</v>
      </c>
    </row>
    <row r="1906" spans="1:8">
      <c r="A1906" s="335" t="s">
        <v>4800</v>
      </c>
      <c r="B1906" s="335" t="s">
        <v>4801</v>
      </c>
      <c r="C1906" s="335" t="s">
        <v>510</v>
      </c>
      <c r="D1906" s="335" t="s">
        <v>4097</v>
      </c>
      <c r="E1906" s="340">
        <v>747000</v>
      </c>
      <c r="F1906" s="340">
        <v>-1000</v>
      </c>
      <c r="G1906" s="341">
        <v>-0.13</v>
      </c>
      <c r="H1906" s="340">
        <v>49425255000000</v>
      </c>
    </row>
    <row r="1907" spans="1:8">
      <c r="A1907" s="335" t="s">
        <v>4802</v>
      </c>
      <c r="B1907" s="335" t="s">
        <v>4803</v>
      </c>
      <c r="C1907" s="335" t="s">
        <v>510</v>
      </c>
      <c r="D1907" s="335" t="s">
        <v>4036</v>
      </c>
      <c r="E1907" s="340">
        <v>77500</v>
      </c>
      <c r="F1907" s="340">
        <v>-600</v>
      </c>
      <c r="G1907" s="341">
        <v>-0.77</v>
      </c>
      <c r="H1907" s="340">
        <v>15500000000000</v>
      </c>
    </row>
    <row r="1908" spans="1:8">
      <c r="A1908" s="335" t="s">
        <v>4804</v>
      </c>
      <c r="B1908" s="335" t="s">
        <v>4805</v>
      </c>
      <c r="C1908" s="335" t="s">
        <v>510</v>
      </c>
      <c r="D1908" s="335" t="s">
        <v>3991</v>
      </c>
      <c r="E1908" s="340">
        <v>191000</v>
      </c>
      <c r="F1908" s="340">
        <v>-2500</v>
      </c>
      <c r="G1908" s="341">
        <v>-1.29</v>
      </c>
      <c r="H1908" s="340">
        <v>14779159800000</v>
      </c>
    </row>
    <row r="1909" spans="1:8">
      <c r="A1909" s="335" t="s">
        <v>4806</v>
      </c>
      <c r="B1909" s="335" t="s">
        <v>4807</v>
      </c>
      <c r="C1909" s="335" t="s">
        <v>510</v>
      </c>
      <c r="D1909" s="335" t="s">
        <v>3991</v>
      </c>
      <c r="E1909" s="340">
        <v>13900</v>
      </c>
      <c r="F1909" s="340">
        <v>-100</v>
      </c>
      <c r="G1909" s="341">
        <v>-0.71</v>
      </c>
      <c r="H1909" s="340">
        <v>2724400000000</v>
      </c>
    </row>
    <row r="1910" spans="1:8">
      <c r="A1910" s="335" t="s">
        <v>884</v>
      </c>
      <c r="B1910" s="335" t="s">
        <v>885</v>
      </c>
      <c r="C1910" s="335" t="s">
        <v>510</v>
      </c>
      <c r="D1910" s="335" t="s">
        <v>4037</v>
      </c>
      <c r="E1910" s="340">
        <v>192000</v>
      </c>
      <c r="F1910" s="340">
        <v>4500</v>
      </c>
      <c r="G1910" s="341">
        <v>2.4</v>
      </c>
      <c r="H1910" s="340">
        <v>14341189632000</v>
      </c>
    </row>
    <row r="1911" spans="1:8">
      <c r="A1911" s="335" t="s">
        <v>4808</v>
      </c>
      <c r="B1911" s="335" t="s">
        <v>4809</v>
      </c>
      <c r="C1911" s="335" t="s">
        <v>510</v>
      </c>
      <c r="D1911" s="335" t="s">
        <v>4037</v>
      </c>
      <c r="E1911" s="340">
        <v>115500</v>
      </c>
      <c r="F1911" s="340">
        <v>3500</v>
      </c>
      <c r="G1911" s="341">
        <v>3.13</v>
      </c>
      <c r="H1911" s="340">
        <v>335756652000</v>
      </c>
    </row>
    <row r="1912" spans="1:8">
      <c r="A1912" s="335" t="s">
        <v>4810</v>
      </c>
      <c r="B1912" s="335" t="s">
        <v>4811</v>
      </c>
      <c r="C1912" s="335" t="s">
        <v>510</v>
      </c>
      <c r="D1912" s="335" t="s">
        <v>4037</v>
      </c>
      <c r="E1912" s="340">
        <v>82900</v>
      </c>
      <c r="F1912" s="340">
        <v>1500</v>
      </c>
      <c r="G1912" s="341">
        <v>1.84</v>
      </c>
      <c r="H1912" s="340">
        <v>494894973395000</v>
      </c>
    </row>
    <row r="1913" spans="1:8">
      <c r="A1913" s="335" t="s">
        <v>4812</v>
      </c>
      <c r="B1913" s="335" t="s">
        <v>4813</v>
      </c>
      <c r="C1913" s="335" t="s">
        <v>510</v>
      </c>
      <c r="D1913" s="335" t="s">
        <v>4037</v>
      </c>
      <c r="E1913" s="340">
        <v>73500</v>
      </c>
      <c r="F1913" s="340">
        <v>500</v>
      </c>
      <c r="G1913" s="341">
        <v>0.68</v>
      </c>
      <c r="H1913" s="340">
        <v>60482172450000</v>
      </c>
    </row>
    <row r="1914" spans="1:8">
      <c r="A1914" s="335" t="s">
        <v>4814</v>
      </c>
      <c r="B1914" s="335" t="s">
        <v>4815</v>
      </c>
      <c r="C1914" s="335" t="s">
        <v>510</v>
      </c>
      <c r="D1914" s="335" t="s">
        <v>4097</v>
      </c>
      <c r="E1914" s="340">
        <v>5860</v>
      </c>
      <c r="F1914" s="340">
        <v>30</v>
      </c>
      <c r="G1914" s="341">
        <v>0.51</v>
      </c>
      <c r="H1914" s="340">
        <v>391725570620</v>
      </c>
    </row>
    <row r="1915" spans="1:8">
      <c r="A1915" s="335" t="s">
        <v>4816</v>
      </c>
      <c r="B1915" s="335" t="s">
        <v>4817</v>
      </c>
      <c r="C1915" s="335" t="s">
        <v>510</v>
      </c>
      <c r="D1915" s="335" t="s">
        <v>4130</v>
      </c>
      <c r="E1915" s="340">
        <v>7520</v>
      </c>
      <c r="F1915" s="340">
        <v>-250</v>
      </c>
      <c r="G1915" s="341">
        <v>-3.22</v>
      </c>
      <c r="H1915" s="340">
        <v>4737600000000</v>
      </c>
    </row>
    <row r="1916" spans="1:8">
      <c r="A1916" s="335" t="s">
        <v>4818</v>
      </c>
      <c r="B1916" s="335" t="s">
        <v>4819</v>
      </c>
      <c r="C1916" s="335" t="s">
        <v>510</v>
      </c>
      <c r="D1916" s="335" t="s">
        <v>4130</v>
      </c>
      <c r="E1916" s="340">
        <v>352000</v>
      </c>
      <c r="F1916" s="340">
        <v>-15000</v>
      </c>
      <c r="G1916" s="341">
        <v>-4.09</v>
      </c>
      <c r="H1916" s="340">
        <v>40425440000</v>
      </c>
    </row>
    <row r="1917" spans="1:8">
      <c r="A1917" s="335" t="s">
        <v>4820</v>
      </c>
      <c r="B1917" s="335" t="s">
        <v>4821</v>
      </c>
      <c r="C1917" s="335" t="s">
        <v>510</v>
      </c>
      <c r="D1917" s="335" t="s">
        <v>4033</v>
      </c>
      <c r="E1917" s="340">
        <v>39150</v>
      </c>
      <c r="F1917" s="340">
        <v>-300</v>
      </c>
      <c r="G1917" s="341">
        <v>-0.76</v>
      </c>
      <c r="H1917" s="340">
        <v>3496095000000</v>
      </c>
    </row>
    <row r="1918" spans="1:8">
      <c r="A1918" s="335" t="s">
        <v>4822</v>
      </c>
      <c r="B1918" s="335" t="s">
        <v>4823</v>
      </c>
      <c r="C1918" s="335" t="s">
        <v>510</v>
      </c>
      <c r="D1918" s="335" t="s">
        <v>3991</v>
      </c>
      <c r="E1918" s="340">
        <v>46400</v>
      </c>
      <c r="F1918" s="340">
        <v>400</v>
      </c>
      <c r="G1918" s="341">
        <v>0.87</v>
      </c>
      <c r="H1918" s="340">
        <v>464000000000</v>
      </c>
    </row>
    <row r="1919" spans="1:8">
      <c r="A1919" s="335" t="s">
        <v>4824</v>
      </c>
      <c r="B1919" s="335" t="s">
        <v>4825</v>
      </c>
      <c r="C1919" s="335" t="s">
        <v>510</v>
      </c>
      <c r="D1919" s="335" t="s">
        <v>3994</v>
      </c>
      <c r="E1919" s="340">
        <v>34150</v>
      </c>
      <c r="F1919" s="340">
        <v>-300</v>
      </c>
      <c r="G1919" s="341">
        <v>-0.87</v>
      </c>
      <c r="H1919" s="340">
        <v>3956581127650</v>
      </c>
    </row>
    <row r="1920" spans="1:8">
      <c r="A1920" s="335" t="s">
        <v>4826</v>
      </c>
      <c r="B1920" s="335" t="s">
        <v>4827</v>
      </c>
      <c r="C1920" s="335" t="s">
        <v>510</v>
      </c>
      <c r="D1920" s="335" t="s">
        <v>4036</v>
      </c>
      <c r="E1920" s="340">
        <v>189000</v>
      </c>
      <c r="F1920" s="340">
        <v>-1000</v>
      </c>
      <c r="G1920" s="341">
        <v>-0.53</v>
      </c>
      <c r="H1920" s="340">
        <v>8953844193000</v>
      </c>
    </row>
    <row r="1921" spans="1:8">
      <c r="A1921" s="335" t="s">
        <v>4828</v>
      </c>
      <c r="B1921" s="335" t="s">
        <v>4829</v>
      </c>
      <c r="C1921" s="335" t="s">
        <v>510</v>
      </c>
      <c r="D1921" s="335" t="s">
        <v>4036</v>
      </c>
      <c r="E1921" s="340">
        <v>147500</v>
      </c>
      <c r="F1921" s="340">
        <v>0</v>
      </c>
      <c r="G1921" s="341">
        <v>0</v>
      </c>
      <c r="H1921" s="340">
        <v>470820000000</v>
      </c>
    </row>
    <row r="1922" spans="1:8">
      <c r="A1922" s="335" t="s">
        <v>4830</v>
      </c>
      <c r="B1922" s="335" t="s">
        <v>4831</v>
      </c>
      <c r="C1922" s="335" t="s">
        <v>510</v>
      </c>
      <c r="D1922" s="335" t="s">
        <v>4057</v>
      </c>
      <c r="E1922" s="340">
        <v>9370</v>
      </c>
      <c r="F1922" s="340">
        <v>80</v>
      </c>
      <c r="G1922" s="341">
        <v>0.86</v>
      </c>
      <c r="H1922" s="340">
        <v>103070000000</v>
      </c>
    </row>
    <row r="1923" spans="1:8">
      <c r="A1923" s="335" t="s">
        <v>4832</v>
      </c>
      <c r="B1923" s="335" t="s">
        <v>4833</v>
      </c>
      <c r="C1923" s="335" t="s">
        <v>510</v>
      </c>
      <c r="D1923" s="335" t="s">
        <v>4018</v>
      </c>
      <c r="E1923" s="340">
        <v>57700</v>
      </c>
      <c r="F1923" s="340">
        <v>200</v>
      </c>
      <c r="G1923" s="341">
        <v>0.35</v>
      </c>
      <c r="H1923" s="340">
        <v>595086007300</v>
      </c>
    </row>
    <row r="1924" spans="1:8">
      <c r="A1924" s="335" t="s">
        <v>4834</v>
      </c>
      <c r="B1924" s="335" t="s">
        <v>4835</v>
      </c>
      <c r="C1924" s="335" t="s">
        <v>510</v>
      </c>
      <c r="D1924" s="335" t="s">
        <v>4018</v>
      </c>
      <c r="E1924" s="340">
        <v>41800</v>
      </c>
      <c r="F1924" s="340">
        <v>350</v>
      </c>
      <c r="G1924" s="341">
        <v>0.84</v>
      </c>
      <c r="H1924" s="340">
        <v>15468926000</v>
      </c>
    </row>
    <row r="1925" spans="1:8">
      <c r="A1925" s="335" t="s">
        <v>4836</v>
      </c>
      <c r="B1925" s="335" t="s">
        <v>4837</v>
      </c>
      <c r="C1925" s="335" t="s">
        <v>510</v>
      </c>
      <c r="D1925" s="335" t="s">
        <v>4018</v>
      </c>
      <c r="E1925" s="340">
        <v>89600</v>
      </c>
      <c r="F1925" s="340">
        <v>600</v>
      </c>
      <c r="G1925" s="341">
        <v>0.67</v>
      </c>
      <c r="H1925" s="340">
        <v>674958144000</v>
      </c>
    </row>
    <row r="1926" spans="1:8">
      <c r="A1926" s="335" t="s">
        <v>4838</v>
      </c>
      <c r="B1926" s="335" t="s">
        <v>4839</v>
      </c>
      <c r="C1926" s="335" t="s">
        <v>510</v>
      </c>
      <c r="D1926" s="335" t="s">
        <v>4138</v>
      </c>
      <c r="E1926" s="340">
        <v>69900</v>
      </c>
      <c r="F1926" s="340">
        <v>-100</v>
      </c>
      <c r="G1926" s="341">
        <v>-0.14000000000000001</v>
      </c>
      <c r="H1926" s="340">
        <v>209700000000</v>
      </c>
    </row>
    <row r="1927" spans="1:8">
      <c r="A1927" s="335" t="s">
        <v>4840</v>
      </c>
      <c r="B1927" s="335" t="s">
        <v>4841</v>
      </c>
      <c r="C1927" s="335" t="s">
        <v>510</v>
      </c>
      <c r="D1927" s="335" t="s">
        <v>1423</v>
      </c>
      <c r="E1927" s="340">
        <v>26000</v>
      </c>
      <c r="F1927" s="340">
        <v>1000</v>
      </c>
      <c r="G1927" s="341">
        <v>4</v>
      </c>
      <c r="H1927" s="340">
        <v>369454904000</v>
      </c>
    </row>
    <row r="1928" spans="1:8">
      <c r="A1928" s="335" t="s">
        <v>4842</v>
      </c>
      <c r="B1928" s="335" t="s">
        <v>4843</v>
      </c>
      <c r="C1928" s="335" t="s">
        <v>510</v>
      </c>
      <c r="D1928" s="335" t="s">
        <v>3994</v>
      </c>
      <c r="E1928" s="340">
        <v>92500</v>
      </c>
      <c r="F1928" s="340">
        <v>-1200</v>
      </c>
      <c r="G1928" s="341">
        <v>-1.28</v>
      </c>
      <c r="H1928" s="340">
        <v>792195067500</v>
      </c>
    </row>
    <row r="1929" spans="1:8">
      <c r="A1929" s="335" t="s">
        <v>4844</v>
      </c>
      <c r="B1929" s="335" t="s">
        <v>4845</v>
      </c>
      <c r="C1929" s="335" t="s">
        <v>510</v>
      </c>
      <c r="D1929" s="335" t="s">
        <v>3994</v>
      </c>
      <c r="E1929" s="340">
        <v>60600</v>
      </c>
      <c r="F1929" s="340">
        <v>100</v>
      </c>
      <c r="G1929" s="341">
        <v>0.17</v>
      </c>
      <c r="H1929" s="340">
        <v>18425914800</v>
      </c>
    </row>
    <row r="1930" spans="1:8">
      <c r="A1930" s="335" t="s">
        <v>4846</v>
      </c>
      <c r="B1930" s="335" t="s">
        <v>4847</v>
      </c>
      <c r="C1930" s="335" t="s">
        <v>510</v>
      </c>
      <c r="D1930" s="335" t="s">
        <v>3999</v>
      </c>
      <c r="E1930" s="340">
        <v>15350</v>
      </c>
      <c r="F1930" s="340">
        <v>350</v>
      </c>
      <c r="G1930" s="341">
        <v>2.33</v>
      </c>
      <c r="H1930" s="340">
        <v>283467651800</v>
      </c>
    </row>
    <row r="1931" spans="1:8">
      <c r="A1931" s="335" t="s">
        <v>1081</v>
      </c>
      <c r="B1931" s="335" t="s">
        <v>1082</v>
      </c>
      <c r="C1931" s="335" t="s">
        <v>510</v>
      </c>
      <c r="D1931" s="335" t="s">
        <v>4037</v>
      </c>
      <c r="E1931" s="340">
        <v>11000</v>
      </c>
      <c r="F1931" s="340">
        <v>0</v>
      </c>
      <c r="G1931" s="341">
        <v>0</v>
      </c>
      <c r="H1931" s="340">
        <v>220000000000</v>
      </c>
    </row>
    <row r="1932" spans="1:8">
      <c r="A1932" s="335" t="s">
        <v>4848</v>
      </c>
      <c r="B1932" s="335" t="s">
        <v>4849</v>
      </c>
      <c r="C1932" s="335" t="s">
        <v>510</v>
      </c>
      <c r="D1932" s="335" t="s">
        <v>1423</v>
      </c>
      <c r="E1932" s="340">
        <v>2750</v>
      </c>
      <c r="F1932" s="340">
        <v>5</v>
      </c>
      <c r="G1932" s="341">
        <v>0.18</v>
      </c>
      <c r="H1932" s="340">
        <v>93500000000</v>
      </c>
    </row>
    <row r="1933" spans="1:8">
      <c r="A1933" s="335" t="s">
        <v>4850</v>
      </c>
      <c r="B1933" s="335" t="s">
        <v>4851</v>
      </c>
      <c r="C1933" s="335" t="s">
        <v>510</v>
      </c>
      <c r="D1933" s="335" t="s">
        <v>4130</v>
      </c>
      <c r="E1933" s="340">
        <v>3575</v>
      </c>
      <c r="F1933" s="340">
        <v>-25</v>
      </c>
      <c r="G1933" s="341">
        <v>-0.69</v>
      </c>
      <c r="H1933" s="340">
        <v>143000000000</v>
      </c>
    </row>
    <row r="1934" spans="1:8">
      <c r="A1934" s="335" t="s">
        <v>4852</v>
      </c>
      <c r="B1934" s="335" t="s">
        <v>4853</v>
      </c>
      <c r="C1934" s="335" t="s">
        <v>510</v>
      </c>
      <c r="D1934" s="335" t="s">
        <v>4090</v>
      </c>
      <c r="E1934" s="340">
        <v>13400</v>
      </c>
      <c r="F1934" s="340">
        <v>450</v>
      </c>
      <c r="G1934" s="341">
        <v>3.47</v>
      </c>
      <c r="H1934" s="340">
        <v>281400000000</v>
      </c>
    </row>
    <row r="1935" spans="1:8">
      <c r="A1935" s="335" t="s">
        <v>4854</v>
      </c>
      <c r="B1935" s="335" t="s">
        <v>4855</v>
      </c>
      <c r="C1935" s="335" t="s">
        <v>510</v>
      </c>
      <c r="D1935" s="335" t="s">
        <v>4138</v>
      </c>
      <c r="E1935" s="340">
        <v>1610</v>
      </c>
      <c r="F1935" s="340">
        <v>0</v>
      </c>
      <c r="G1935" s="341">
        <v>0</v>
      </c>
      <c r="H1935" s="340">
        <v>145754773150</v>
      </c>
    </row>
    <row r="1936" spans="1:8">
      <c r="A1936" s="335" t="s">
        <v>4856</v>
      </c>
      <c r="B1936" s="335" t="s">
        <v>4857</v>
      </c>
      <c r="C1936" s="335" t="s">
        <v>510</v>
      </c>
      <c r="D1936" s="335" t="s">
        <v>4354</v>
      </c>
      <c r="E1936" s="340">
        <v>16300</v>
      </c>
      <c r="F1936" s="340">
        <v>-650</v>
      </c>
      <c r="G1936" s="341">
        <v>-3.83</v>
      </c>
      <c r="H1936" s="340">
        <v>207530736100</v>
      </c>
    </row>
    <row r="1937" spans="1:8">
      <c r="A1937" s="335" t="s">
        <v>4858</v>
      </c>
      <c r="B1937" s="335" t="s">
        <v>4859</v>
      </c>
      <c r="C1937" s="335" t="s">
        <v>510</v>
      </c>
      <c r="D1937" s="335" t="s">
        <v>4097</v>
      </c>
      <c r="E1937" s="340">
        <v>20350</v>
      </c>
      <c r="F1937" s="340">
        <v>300</v>
      </c>
      <c r="G1937" s="341">
        <v>1.5</v>
      </c>
      <c r="H1937" s="340">
        <v>136241133600</v>
      </c>
    </row>
    <row r="1938" spans="1:8">
      <c r="A1938" s="335" t="s">
        <v>4860</v>
      </c>
      <c r="B1938" s="335" t="s">
        <v>4861</v>
      </c>
      <c r="C1938" s="335" t="s">
        <v>510</v>
      </c>
      <c r="D1938" s="335" t="s">
        <v>4380</v>
      </c>
      <c r="E1938" s="340">
        <v>30600</v>
      </c>
      <c r="F1938" s="340">
        <v>950</v>
      </c>
      <c r="G1938" s="341">
        <v>3.2</v>
      </c>
      <c r="H1938" s="340">
        <v>76499112600</v>
      </c>
    </row>
    <row r="1939" spans="1:8">
      <c r="A1939" s="335" t="s">
        <v>4862</v>
      </c>
      <c r="B1939" s="335" t="s">
        <v>4863</v>
      </c>
      <c r="C1939" s="335" t="s">
        <v>510</v>
      </c>
      <c r="D1939" s="335" t="s">
        <v>4097</v>
      </c>
      <c r="E1939" s="340">
        <v>25200</v>
      </c>
      <c r="F1939" s="340">
        <v>900</v>
      </c>
      <c r="G1939" s="341">
        <v>3.7</v>
      </c>
      <c r="H1939" s="340">
        <v>350280000000</v>
      </c>
    </row>
    <row r="1940" spans="1:8">
      <c r="A1940" s="335" t="s">
        <v>4864</v>
      </c>
      <c r="B1940" s="335" t="s">
        <v>4865</v>
      </c>
      <c r="C1940" s="335" t="s">
        <v>510</v>
      </c>
      <c r="D1940" s="335" t="s">
        <v>4217</v>
      </c>
      <c r="E1940" s="340">
        <v>78400</v>
      </c>
      <c r="F1940" s="340">
        <v>0</v>
      </c>
      <c r="G1940" s="341">
        <v>0</v>
      </c>
      <c r="H1940" s="340">
        <v>317913960000</v>
      </c>
    </row>
    <row r="1941" spans="1:8">
      <c r="A1941" s="335" t="s">
        <v>4866</v>
      </c>
      <c r="B1941" s="335" t="s">
        <v>4867</v>
      </c>
      <c r="C1941" s="335" t="s">
        <v>510</v>
      </c>
      <c r="D1941" s="335" t="s">
        <v>4050</v>
      </c>
      <c r="E1941" s="340">
        <v>5180</v>
      </c>
      <c r="F1941" s="340">
        <v>0</v>
      </c>
      <c r="G1941" s="341">
        <v>0</v>
      </c>
      <c r="H1941" s="340">
        <v>129500000000</v>
      </c>
    </row>
    <row r="1942" spans="1:8">
      <c r="A1942" s="335" t="s">
        <v>4868</v>
      </c>
      <c r="B1942" s="335" t="s">
        <v>4869</v>
      </c>
      <c r="C1942" s="335" t="s">
        <v>510</v>
      </c>
      <c r="D1942" s="335" t="s">
        <v>4090</v>
      </c>
      <c r="E1942" s="340">
        <v>38450</v>
      </c>
      <c r="F1942" s="340">
        <v>150</v>
      </c>
      <c r="G1942" s="341">
        <v>0.39</v>
      </c>
      <c r="H1942" s="340">
        <v>82835872550</v>
      </c>
    </row>
    <row r="1943" spans="1:8">
      <c r="A1943" s="335" t="s">
        <v>1142</v>
      </c>
      <c r="B1943" s="335" t="s">
        <v>1143</v>
      </c>
      <c r="C1943" s="335" t="s">
        <v>510</v>
      </c>
      <c r="D1943" s="335" t="s">
        <v>4037</v>
      </c>
      <c r="E1943" s="340">
        <v>23650</v>
      </c>
      <c r="F1943" s="340">
        <v>-150</v>
      </c>
      <c r="G1943" s="341">
        <v>-0.63</v>
      </c>
      <c r="H1943" s="340">
        <v>156416843000</v>
      </c>
    </row>
    <row r="1944" spans="1:8">
      <c r="A1944" s="335" t="s">
        <v>4870</v>
      </c>
      <c r="B1944" s="335" t="s">
        <v>4871</v>
      </c>
      <c r="C1944" s="335" t="s">
        <v>510</v>
      </c>
      <c r="D1944" s="335" t="s">
        <v>4037</v>
      </c>
      <c r="E1944" s="340">
        <v>3870</v>
      </c>
      <c r="F1944" s="340">
        <v>-5</v>
      </c>
      <c r="G1944" s="341">
        <v>-0.13</v>
      </c>
      <c r="H1944" s="340">
        <v>40472227800</v>
      </c>
    </row>
    <row r="1945" spans="1:8">
      <c r="A1945" s="335" t="s">
        <v>937</v>
      </c>
      <c r="B1945" s="335" t="s">
        <v>938</v>
      </c>
      <c r="C1945" s="335" t="s">
        <v>510</v>
      </c>
      <c r="D1945" s="335" t="s">
        <v>4037</v>
      </c>
      <c r="E1945" s="340">
        <v>69200</v>
      </c>
      <c r="F1945" s="340">
        <v>900</v>
      </c>
      <c r="G1945" s="341">
        <v>1.32</v>
      </c>
      <c r="H1945" s="340">
        <v>719334000000</v>
      </c>
    </row>
    <row r="1946" spans="1:8">
      <c r="A1946" s="335" t="s">
        <v>4872</v>
      </c>
      <c r="B1946" s="335" t="s">
        <v>4873</v>
      </c>
      <c r="C1946" s="335" t="s">
        <v>510</v>
      </c>
      <c r="D1946" s="335" t="s">
        <v>1423</v>
      </c>
      <c r="E1946" s="340">
        <v>12400</v>
      </c>
      <c r="F1946" s="340">
        <v>-350</v>
      </c>
      <c r="G1946" s="341">
        <v>-2.75</v>
      </c>
      <c r="H1946" s="340">
        <v>335347497200</v>
      </c>
    </row>
    <row r="1947" spans="1:8">
      <c r="A1947" s="335" t="s">
        <v>4874</v>
      </c>
      <c r="B1947" s="335" t="s">
        <v>4875</v>
      </c>
      <c r="C1947" s="335" t="s">
        <v>510</v>
      </c>
      <c r="D1947" s="335" t="s">
        <v>4033</v>
      </c>
      <c r="E1947" s="340">
        <v>1245</v>
      </c>
      <c r="F1947" s="340">
        <v>45</v>
      </c>
      <c r="G1947" s="341">
        <v>3.75</v>
      </c>
      <c r="H1947" s="340">
        <v>119655004065</v>
      </c>
    </row>
    <row r="1948" spans="1:8">
      <c r="A1948" s="335" t="s">
        <v>4876</v>
      </c>
      <c r="B1948" s="335" t="s">
        <v>4877</v>
      </c>
      <c r="C1948" s="335" t="s">
        <v>510</v>
      </c>
      <c r="D1948" s="335" t="s">
        <v>4130</v>
      </c>
      <c r="E1948" s="340">
        <v>4150</v>
      </c>
      <c r="F1948" s="340">
        <v>-35</v>
      </c>
      <c r="G1948" s="341">
        <v>-0.84</v>
      </c>
      <c r="H1948" s="340">
        <v>89106517500</v>
      </c>
    </row>
    <row r="1949" spans="1:8">
      <c r="A1949" s="335" t="s">
        <v>4878</v>
      </c>
      <c r="B1949" s="335" t="s">
        <v>4879</v>
      </c>
      <c r="C1949" s="335" t="s">
        <v>510</v>
      </c>
      <c r="D1949" s="335" t="s">
        <v>4130</v>
      </c>
      <c r="E1949" s="340">
        <v>6000</v>
      </c>
      <c r="F1949" s="340">
        <v>80</v>
      </c>
      <c r="G1949" s="341">
        <v>1.35</v>
      </c>
      <c r="H1949" s="340">
        <v>115200000000</v>
      </c>
    </row>
    <row r="1950" spans="1:8">
      <c r="A1950" s="335" t="s">
        <v>4880</v>
      </c>
      <c r="B1950" s="335" t="s">
        <v>4881</v>
      </c>
      <c r="C1950" s="335" t="s">
        <v>510</v>
      </c>
      <c r="D1950" s="335" t="s">
        <v>3994</v>
      </c>
      <c r="E1950" s="340">
        <v>53200</v>
      </c>
      <c r="F1950" s="340">
        <v>-500</v>
      </c>
      <c r="G1950" s="341">
        <v>-0.93</v>
      </c>
      <c r="H1950" s="340">
        <v>152992560000</v>
      </c>
    </row>
    <row r="1951" spans="1:8">
      <c r="A1951" s="335" t="s">
        <v>4882</v>
      </c>
      <c r="B1951" s="335" t="s">
        <v>4883</v>
      </c>
      <c r="C1951" s="335" t="s">
        <v>510</v>
      </c>
      <c r="D1951" s="335" t="s">
        <v>4018</v>
      </c>
      <c r="E1951" s="340">
        <v>49100</v>
      </c>
      <c r="F1951" s="340">
        <v>1400</v>
      </c>
      <c r="G1951" s="341">
        <v>2.94</v>
      </c>
      <c r="H1951" s="340">
        <v>224302842600</v>
      </c>
    </row>
    <row r="1952" spans="1:8">
      <c r="A1952" s="335" t="s">
        <v>4884</v>
      </c>
      <c r="B1952" s="335" t="s">
        <v>4885</v>
      </c>
      <c r="C1952" s="335" t="s">
        <v>510</v>
      </c>
      <c r="D1952" s="335" t="s">
        <v>3994</v>
      </c>
      <c r="E1952" s="340">
        <v>23000</v>
      </c>
      <c r="F1952" s="340">
        <v>-300</v>
      </c>
      <c r="G1952" s="341">
        <v>-1.29</v>
      </c>
      <c r="H1952" s="340">
        <v>540036412000</v>
      </c>
    </row>
    <row r="1953" spans="1:8">
      <c r="A1953" s="335" t="s">
        <v>4886</v>
      </c>
      <c r="B1953" s="335" t="s">
        <v>4887</v>
      </c>
      <c r="C1953" s="335" t="s">
        <v>510</v>
      </c>
      <c r="D1953" s="335" t="s">
        <v>4130</v>
      </c>
      <c r="E1953" s="340">
        <v>10250</v>
      </c>
      <c r="F1953" s="340">
        <v>490</v>
      </c>
      <c r="G1953" s="341">
        <v>5.0199999999999996</v>
      </c>
      <c r="H1953" s="340">
        <v>277041479250</v>
      </c>
    </row>
    <row r="1954" spans="1:8">
      <c r="A1954" s="335" t="s">
        <v>4888</v>
      </c>
      <c r="B1954" s="335" t="s">
        <v>4889</v>
      </c>
      <c r="C1954" s="335" t="s">
        <v>510</v>
      </c>
      <c r="D1954" s="335" t="s">
        <v>4217</v>
      </c>
      <c r="E1954" s="340">
        <v>89100</v>
      </c>
      <c r="F1954" s="340">
        <v>300</v>
      </c>
      <c r="G1954" s="341">
        <v>0.34</v>
      </c>
      <c r="H1954" s="340">
        <v>445500000000</v>
      </c>
    </row>
    <row r="1955" spans="1:8">
      <c r="A1955" s="335" t="s">
        <v>4890</v>
      </c>
      <c r="B1955" s="335" t="s">
        <v>4891</v>
      </c>
      <c r="C1955" s="335" t="s">
        <v>510</v>
      </c>
      <c r="D1955" s="335" t="s">
        <v>4018</v>
      </c>
      <c r="E1955" s="340">
        <v>385</v>
      </c>
      <c r="F1955" s="340">
        <v>-16</v>
      </c>
      <c r="G1955" s="341">
        <v>-3.99</v>
      </c>
      <c r="H1955" s="340">
        <v>140727842640</v>
      </c>
    </row>
    <row r="1956" spans="1:8">
      <c r="A1956" s="335" t="s">
        <v>4892</v>
      </c>
      <c r="B1956" s="335" t="s">
        <v>4893</v>
      </c>
      <c r="C1956" s="335" t="s">
        <v>510</v>
      </c>
      <c r="D1956" s="335" t="s">
        <v>4018</v>
      </c>
      <c r="E1956" s="340">
        <v>5060</v>
      </c>
      <c r="F1956" s="340">
        <v>30</v>
      </c>
      <c r="G1956" s="341">
        <v>0.6</v>
      </c>
      <c r="H1956" s="340">
        <v>11255970000</v>
      </c>
    </row>
    <row r="1957" spans="1:8">
      <c r="A1957" s="335" t="s">
        <v>4894</v>
      </c>
      <c r="B1957" s="335" t="s">
        <v>4895</v>
      </c>
      <c r="C1957" s="335" t="s">
        <v>510</v>
      </c>
      <c r="D1957" s="335" t="s">
        <v>4057</v>
      </c>
      <c r="E1957" s="340">
        <v>2435</v>
      </c>
      <c r="F1957" s="340">
        <v>-65</v>
      </c>
      <c r="G1957" s="341">
        <v>-2.6</v>
      </c>
      <c r="H1957" s="340">
        <v>115600626650</v>
      </c>
    </row>
    <row r="1958" spans="1:8">
      <c r="A1958" s="335" t="s">
        <v>4896</v>
      </c>
      <c r="B1958" s="335" t="s">
        <v>4897</v>
      </c>
      <c r="C1958" s="335" t="s">
        <v>510</v>
      </c>
      <c r="D1958" s="335" t="s">
        <v>1423</v>
      </c>
      <c r="E1958" s="340">
        <v>51100</v>
      </c>
      <c r="F1958" s="340">
        <v>0</v>
      </c>
      <c r="G1958" s="341">
        <v>0</v>
      </c>
      <c r="H1958" s="340">
        <v>591181674300</v>
      </c>
    </row>
    <row r="1959" spans="1:8">
      <c r="A1959" s="335" t="s">
        <v>4898</v>
      </c>
      <c r="B1959" s="335" t="s">
        <v>4899</v>
      </c>
      <c r="C1959" s="335" t="s">
        <v>510</v>
      </c>
      <c r="D1959" s="335" t="s">
        <v>4037</v>
      </c>
      <c r="E1959" s="340">
        <v>3480</v>
      </c>
      <c r="F1959" s="340">
        <v>30</v>
      </c>
      <c r="G1959" s="341">
        <v>0.87</v>
      </c>
      <c r="H1959" s="340">
        <v>62640000000</v>
      </c>
    </row>
    <row r="1960" spans="1:8">
      <c r="A1960" s="335" t="s">
        <v>4900</v>
      </c>
      <c r="B1960" s="335" t="s">
        <v>4901</v>
      </c>
      <c r="C1960" s="335" t="s">
        <v>510</v>
      </c>
      <c r="D1960" s="335" t="s">
        <v>4018</v>
      </c>
      <c r="E1960" s="340">
        <v>16800</v>
      </c>
      <c r="F1960" s="340">
        <v>-100</v>
      </c>
      <c r="G1960" s="341">
        <v>-0.59</v>
      </c>
      <c r="H1960" s="340">
        <v>399497347200</v>
      </c>
    </row>
    <row r="1961" spans="1:8">
      <c r="A1961" s="335" t="s">
        <v>4902</v>
      </c>
      <c r="B1961" s="335" t="s">
        <v>4903</v>
      </c>
      <c r="C1961" s="335" t="s">
        <v>510</v>
      </c>
      <c r="D1961" s="335" t="s">
        <v>4380</v>
      </c>
      <c r="E1961" s="340">
        <v>4620</v>
      </c>
      <c r="F1961" s="340">
        <v>-55</v>
      </c>
      <c r="G1961" s="341">
        <v>-1.18</v>
      </c>
      <c r="H1961" s="340">
        <v>58248909180</v>
      </c>
    </row>
    <row r="1962" spans="1:8">
      <c r="A1962" s="335" t="s">
        <v>1364</v>
      </c>
      <c r="B1962" s="335" t="s">
        <v>1365</v>
      </c>
      <c r="C1962" s="335" t="s">
        <v>510</v>
      </c>
      <c r="D1962" s="335" t="s">
        <v>4037</v>
      </c>
      <c r="E1962" s="340">
        <v>2150</v>
      </c>
      <c r="F1962" s="340">
        <v>15</v>
      </c>
      <c r="G1962" s="341">
        <v>0.7</v>
      </c>
      <c r="H1962" s="340">
        <v>41896742550</v>
      </c>
    </row>
    <row r="1963" spans="1:8">
      <c r="A1963" s="335" t="s">
        <v>4904</v>
      </c>
      <c r="B1963" s="335" t="s">
        <v>4905</v>
      </c>
      <c r="C1963" s="335" t="s">
        <v>510</v>
      </c>
      <c r="D1963" s="335" t="s">
        <v>4037</v>
      </c>
      <c r="E1963" s="340">
        <v>8160</v>
      </c>
      <c r="F1963" s="340">
        <v>0</v>
      </c>
      <c r="G1963" s="341">
        <v>0</v>
      </c>
      <c r="H1963" s="340">
        <v>4896000000</v>
      </c>
    </row>
    <row r="1964" spans="1:8">
      <c r="A1964" s="335" t="s">
        <v>4906</v>
      </c>
      <c r="B1964" s="335" t="s">
        <v>4907</v>
      </c>
      <c r="C1964" s="335" t="s">
        <v>510</v>
      </c>
      <c r="D1964" s="335" t="s">
        <v>1423</v>
      </c>
      <c r="E1964" s="340">
        <v>5720</v>
      </c>
      <c r="F1964" s="340">
        <v>170</v>
      </c>
      <c r="G1964" s="341">
        <v>3.06</v>
      </c>
      <c r="H1964" s="340">
        <v>114514400000</v>
      </c>
    </row>
    <row r="1965" spans="1:8">
      <c r="A1965" s="335" t="s">
        <v>4908</v>
      </c>
      <c r="B1965" s="335" t="s">
        <v>4909</v>
      </c>
      <c r="C1965" s="335" t="s">
        <v>510</v>
      </c>
      <c r="D1965" s="335" t="s">
        <v>4354</v>
      </c>
      <c r="E1965" s="340">
        <v>10400</v>
      </c>
      <c r="F1965" s="340">
        <v>-300</v>
      </c>
      <c r="G1965" s="341">
        <v>-2.8</v>
      </c>
      <c r="H1965" s="340">
        <v>254967159200</v>
      </c>
    </row>
    <row r="1966" spans="1:8">
      <c r="A1966" s="335" t="s">
        <v>4910</v>
      </c>
      <c r="B1966" s="335" t="s">
        <v>4911</v>
      </c>
      <c r="C1966" s="335" t="s">
        <v>510</v>
      </c>
      <c r="D1966" s="335" t="s">
        <v>4354</v>
      </c>
      <c r="E1966" s="340">
        <v>14400</v>
      </c>
      <c r="F1966" s="340">
        <v>-500</v>
      </c>
      <c r="G1966" s="341">
        <v>-3.36</v>
      </c>
      <c r="H1966" s="340">
        <v>10593288000</v>
      </c>
    </row>
    <row r="1967" spans="1:8">
      <c r="A1967" s="335" t="s">
        <v>4912</v>
      </c>
      <c r="B1967" s="335" t="s">
        <v>4913</v>
      </c>
      <c r="C1967" s="335" t="s">
        <v>510</v>
      </c>
      <c r="D1967" s="335" t="s">
        <v>4004</v>
      </c>
      <c r="E1967" s="340">
        <v>787</v>
      </c>
      <c r="F1967" s="340">
        <v>0</v>
      </c>
      <c r="G1967" s="341">
        <v>0</v>
      </c>
      <c r="H1967" s="340">
        <v>44747135820</v>
      </c>
    </row>
    <row r="1968" spans="1:8">
      <c r="A1968" s="335" t="s">
        <v>4914</v>
      </c>
      <c r="B1968" s="335" t="s">
        <v>4915</v>
      </c>
      <c r="C1968" s="335" t="s">
        <v>510</v>
      </c>
      <c r="D1968" s="335" t="s">
        <v>3991</v>
      </c>
      <c r="E1968" s="340">
        <v>2355</v>
      </c>
      <c r="F1968" s="340">
        <v>-25</v>
      </c>
      <c r="G1968" s="341">
        <v>-1.05</v>
      </c>
      <c r="H1968" s="340">
        <v>164265018000</v>
      </c>
    </row>
    <row r="1969" spans="1:8">
      <c r="A1969" s="335" t="s">
        <v>4916</v>
      </c>
      <c r="B1969" s="335" t="s">
        <v>4917</v>
      </c>
      <c r="C1969" s="335" t="s">
        <v>510</v>
      </c>
      <c r="D1969" s="335" t="s">
        <v>3991</v>
      </c>
      <c r="E1969" s="340">
        <v>61600</v>
      </c>
      <c r="F1969" s="340">
        <v>0</v>
      </c>
      <c r="G1969" s="341">
        <v>0</v>
      </c>
      <c r="H1969" s="340">
        <v>25107667200</v>
      </c>
    </row>
    <row r="1970" spans="1:8">
      <c r="A1970" s="335" t="s">
        <v>4918</v>
      </c>
      <c r="B1970" s="335" t="s">
        <v>4919</v>
      </c>
      <c r="C1970" s="335" t="s">
        <v>510</v>
      </c>
      <c r="D1970" s="335" t="s">
        <v>4015</v>
      </c>
      <c r="E1970" s="340">
        <v>13300</v>
      </c>
      <c r="F1970" s="340">
        <v>100</v>
      </c>
      <c r="G1970" s="341">
        <v>0.76</v>
      </c>
      <c r="H1970" s="340">
        <v>256805577000</v>
      </c>
    </row>
    <row r="1971" spans="1:8">
      <c r="A1971" s="335" t="s">
        <v>4920</v>
      </c>
      <c r="B1971" s="335" t="s">
        <v>4921</v>
      </c>
      <c r="C1971" s="335" t="s">
        <v>510</v>
      </c>
      <c r="D1971" s="335" t="s">
        <v>4015</v>
      </c>
      <c r="E1971" s="340">
        <v>7100</v>
      </c>
      <c r="F1971" s="340">
        <v>-10</v>
      </c>
      <c r="G1971" s="341">
        <v>-0.14000000000000001</v>
      </c>
      <c r="H1971" s="340">
        <v>26193675000</v>
      </c>
    </row>
    <row r="1972" spans="1:8">
      <c r="A1972" s="335" t="s">
        <v>4922</v>
      </c>
      <c r="B1972" s="335" t="s">
        <v>4923</v>
      </c>
      <c r="C1972" s="335" t="s">
        <v>510</v>
      </c>
      <c r="D1972" s="335" t="s">
        <v>4037</v>
      </c>
      <c r="E1972" s="340">
        <v>81000</v>
      </c>
      <c r="F1972" s="340">
        <v>3100</v>
      </c>
      <c r="G1972" s="341">
        <v>3.98</v>
      </c>
      <c r="H1972" s="340">
        <v>1134000000000</v>
      </c>
    </row>
    <row r="1973" spans="1:8">
      <c r="A1973" s="335" t="s">
        <v>4924</v>
      </c>
      <c r="B1973" s="335" t="s">
        <v>4925</v>
      </c>
      <c r="C1973" s="335" t="s">
        <v>510</v>
      </c>
      <c r="D1973" s="335" t="s">
        <v>4057</v>
      </c>
      <c r="E1973" s="340">
        <v>18950</v>
      </c>
      <c r="F1973" s="340">
        <v>400</v>
      </c>
      <c r="G1973" s="341">
        <v>2.16</v>
      </c>
      <c r="H1973" s="340">
        <v>679587155050</v>
      </c>
    </row>
    <row r="1974" spans="1:8">
      <c r="A1974" s="335" t="s">
        <v>4926</v>
      </c>
      <c r="B1974" s="335" t="s">
        <v>4927</v>
      </c>
      <c r="C1974" s="335" t="s">
        <v>510</v>
      </c>
      <c r="D1974" s="335" t="s">
        <v>4057</v>
      </c>
      <c r="E1974" s="340">
        <v>93800</v>
      </c>
      <c r="F1974" s="340">
        <v>-1100</v>
      </c>
      <c r="G1974" s="341">
        <v>-1.1599999999999999</v>
      </c>
      <c r="H1974" s="340">
        <v>266044940000</v>
      </c>
    </row>
    <row r="1975" spans="1:8">
      <c r="A1975" s="335" t="s">
        <v>4928</v>
      </c>
      <c r="B1975" s="335" t="s">
        <v>4929</v>
      </c>
      <c r="C1975" s="335" t="s">
        <v>510</v>
      </c>
      <c r="D1975" s="335" t="s">
        <v>3994</v>
      </c>
      <c r="E1975" s="340">
        <v>53100</v>
      </c>
      <c r="F1975" s="340">
        <v>-2000</v>
      </c>
      <c r="G1975" s="341">
        <v>-3.63</v>
      </c>
      <c r="H1975" s="340">
        <v>219921986700</v>
      </c>
    </row>
    <row r="1976" spans="1:8">
      <c r="A1976" s="335" t="s">
        <v>4930</v>
      </c>
      <c r="B1976" s="335" t="s">
        <v>4931</v>
      </c>
      <c r="C1976" s="335" t="s">
        <v>510</v>
      </c>
      <c r="D1976" s="335" t="s">
        <v>4057</v>
      </c>
      <c r="E1976" s="340">
        <v>13650</v>
      </c>
      <c r="F1976" s="340">
        <v>-200</v>
      </c>
      <c r="G1976" s="341">
        <v>-1.44</v>
      </c>
      <c r="H1976" s="340">
        <v>116980500000</v>
      </c>
    </row>
    <row r="1977" spans="1:8">
      <c r="A1977" s="335" t="s">
        <v>4932</v>
      </c>
      <c r="B1977" s="335" t="s">
        <v>4933</v>
      </c>
      <c r="C1977" s="335" t="s">
        <v>510</v>
      </c>
      <c r="D1977" s="335" t="s">
        <v>4057</v>
      </c>
      <c r="E1977" s="340">
        <v>85500</v>
      </c>
      <c r="F1977" s="340">
        <v>1100</v>
      </c>
      <c r="G1977" s="341">
        <v>1.3</v>
      </c>
      <c r="H1977" s="340">
        <v>342000000000</v>
      </c>
    </row>
    <row r="1978" spans="1:8">
      <c r="A1978" s="335" t="s">
        <v>4934</v>
      </c>
      <c r="B1978" s="335" t="s">
        <v>4935</v>
      </c>
      <c r="C1978" s="335" t="s">
        <v>510</v>
      </c>
      <c r="D1978" s="335" t="s">
        <v>3999</v>
      </c>
      <c r="E1978" s="340">
        <v>2470</v>
      </c>
      <c r="F1978" s="340">
        <v>0</v>
      </c>
      <c r="G1978" s="341">
        <v>0</v>
      </c>
      <c r="H1978" s="340">
        <v>70901426570</v>
      </c>
    </row>
    <row r="1979" spans="1:8">
      <c r="A1979" s="335" t="s">
        <v>4936</v>
      </c>
      <c r="B1979" s="335" t="s">
        <v>4937</v>
      </c>
      <c r="C1979" s="335" t="s">
        <v>510</v>
      </c>
      <c r="D1979" s="335" t="s">
        <v>4090</v>
      </c>
      <c r="E1979" s="340">
        <v>1890</v>
      </c>
      <c r="F1979" s="340">
        <v>25</v>
      </c>
      <c r="G1979" s="341">
        <v>1.34</v>
      </c>
      <c r="H1979" s="340">
        <v>133975309230</v>
      </c>
    </row>
    <row r="1980" spans="1:8">
      <c r="A1980" s="335" t="s">
        <v>4938</v>
      </c>
      <c r="B1980" s="335" t="s">
        <v>4939</v>
      </c>
      <c r="C1980" s="335" t="s">
        <v>510</v>
      </c>
      <c r="D1980" s="335" t="s">
        <v>4130</v>
      </c>
      <c r="E1980" s="340">
        <v>8090</v>
      </c>
      <c r="F1980" s="340">
        <v>0</v>
      </c>
      <c r="G1980" s="341">
        <v>0</v>
      </c>
      <c r="H1980" s="340">
        <v>80900000000</v>
      </c>
    </row>
    <row r="1981" spans="1:8">
      <c r="A1981" s="335" t="s">
        <v>4940</v>
      </c>
      <c r="B1981" s="335" t="s">
        <v>4941</v>
      </c>
      <c r="C1981" s="335" t="s">
        <v>510</v>
      </c>
      <c r="D1981" s="335" t="s">
        <v>3999</v>
      </c>
      <c r="E1981" s="340">
        <v>3680</v>
      </c>
      <c r="F1981" s="340">
        <v>45</v>
      </c>
      <c r="G1981" s="341">
        <v>1.24</v>
      </c>
      <c r="H1981" s="340">
        <v>151030493600</v>
      </c>
    </row>
    <row r="1982" spans="1:8">
      <c r="A1982" s="335" t="s">
        <v>4942</v>
      </c>
      <c r="B1982" s="335" t="s">
        <v>4943</v>
      </c>
      <c r="C1982" s="335" t="s">
        <v>510</v>
      </c>
      <c r="D1982" s="335" t="s">
        <v>4130</v>
      </c>
      <c r="E1982" s="340">
        <v>8980</v>
      </c>
      <c r="F1982" s="340">
        <v>-60</v>
      </c>
      <c r="G1982" s="341">
        <v>-0.66</v>
      </c>
      <c r="H1982" s="340">
        <v>249832229780</v>
      </c>
    </row>
    <row r="1983" spans="1:8">
      <c r="A1983" s="335" t="s">
        <v>4944</v>
      </c>
      <c r="B1983" s="335" t="s">
        <v>4945</v>
      </c>
      <c r="C1983" s="335" t="s">
        <v>510</v>
      </c>
      <c r="D1983" s="335" t="s">
        <v>4130</v>
      </c>
      <c r="E1983" s="340">
        <v>6290</v>
      </c>
      <c r="F1983" s="340">
        <v>-190</v>
      </c>
      <c r="G1983" s="341">
        <v>-2.93</v>
      </c>
      <c r="H1983" s="340">
        <v>357583078240</v>
      </c>
    </row>
    <row r="1984" spans="1:8">
      <c r="A1984" s="335" t="s">
        <v>4946</v>
      </c>
      <c r="B1984" s="335" t="s">
        <v>4947</v>
      </c>
      <c r="C1984" s="335" t="s">
        <v>510</v>
      </c>
      <c r="D1984" s="335" t="s">
        <v>4380</v>
      </c>
      <c r="E1984" s="340">
        <v>1915</v>
      </c>
      <c r="F1984" s="340">
        <v>-25</v>
      </c>
      <c r="G1984" s="341">
        <v>-1.29</v>
      </c>
      <c r="H1984" s="340">
        <v>110233139255</v>
      </c>
    </row>
    <row r="1985" spans="1:8">
      <c r="A1985" s="335" t="s">
        <v>4948</v>
      </c>
      <c r="B1985" s="335" t="s">
        <v>4949</v>
      </c>
      <c r="C1985" s="335" t="s">
        <v>510</v>
      </c>
      <c r="D1985" s="335" t="s">
        <v>4090</v>
      </c>
      <c r="E1985" s="340">
        <v>719</v>
      </c>
      <c r="F1985" s="340">
        <v>59</v>
      </c>
      <c r="G1985" s="341">
        <v>8.94</v>
      </c>
      <c r="H1985" s="340">
        <v>113320018985</v>
      </c>
    </row>
    <row r="1986" spans="1:8">
      <c r="A1986" s="335" t="s">
        <v>4950</v>
      </c>
      <c r="B1986" s="335" t="s">
        <v>4951</v>
      </c>
      <c r="C1986" s="335" t="s">
        <v>510</v>
      </c>
      <c r="D1986" s="335" t="s">
        <v>4130</v>
      </c>
      <c r="E1986" s="340">
        <v>29200</v>
      </c>
      <c r="F1986" s="340">
        <v>200</v>
      </c>
      <c r="G1986" s="341">
        <v>0.69</v>
      </c>
      <c r="H1986" s="340">
        <v>251412000000</v>
      </c>
    </row>
    <row r="1987" spans="1:8">
      <c r="A1987" s="335" t="s">
        <v>4952</v>
      </c>
      <c r="B1987" s="335" t="s">
        <v>4953</v>
      </c>
      <c r="C1987" s="335" t="s">
        <v>510</v>
      </c>
      <c r="D1987" s="335" t="s">
        <v>4090</v>
      </c>
      <c r="E1987" s="340">
        <v>2490</v>
      </c>
      <c r="F1987" s="340">
        <v>0</v>
      </c>
      <c r="G1987" s="341">
        <v>0</v>
      </c>
      <c r="H1987" s="340">
        <v>33838831080</v>
      </c>
    </row>
    <row r="1988" spans="1:8">
      <c r="A1988" s="335" t="s">
        <v>4954</v>
      </c>
      <c r="B1988" s="335" t="s">
        <v>4955</v>
      </c>
      <c r="C1988" s="335" t="s">
        <v>510</v>
      </c>
      <c r="D1988" s="335" t="s">
        <v>4097</v>
      </c>
      <c r="E1988" s="340">
        <v>324500</v>
      </c>
      <c r="F1988" s="340">
        <v>0</v>
      </c>
      <c r="G1988" s="341">
        <v>0</v>
      </c>
      <c r="H1988" s="340">
        <v>43816498709500</v>
      </c>
    </row>
    <row r="1989" spans="1:8">
      <c r="A1989" s="335" t="s">
        <v>906</v>
      </c>
      <c r="B1989" s="335" t="s">
        <v>907</v>
      </c>
      <c r="C1989" s="335" t="s">
        <v>510</v>
      </c>
      <c r="D1989" s="335" t="s">
        <v>4037</v>
      </c>
      <c r="E1989" s="340">
        <v>48000</v>
      </c>
      <c r="F1989" s="340">
        <v>850</v>
      </c>
      <c r="G1989" s="341">
        <v>1.8</v>
      </c>
      <c r="H1989" s="340">
        <v>1468308384000</v>
      </c>
    </row>
    <row r="1990" spans="1:8">
      <c r="A1990" s="335" t="s">
        <v>4956</v>
      </c>
      <c r="B1990" s="335" t="s">
        <v>4957</v>
      </c>
      <c r="C1990" s="335" t="s">
        <v>510</v>
      </c>
      <c r="D1990" s="335" t="s">
        <v>4037</v>
      </c>
      <c r="E1990" s="340">
        <v>14900</v>
      </c>
      <c r="F1990" s="340">
        <v>50</v>
      </c>
      <c r="G1990" s="341">
        <v>0.34</v>
      </c>
      <c r="H1990" s="340">
        <v>109759360000</v>
      </c>
    </row>
    <row r="1991" spans="1:8">
      <c r="A1991" s="335" t="s">
        <v>4958</v>
      </c>
      <c r="B1991" s="335" t="s">
        <v>4959</v>
      </c>
      <c r="C1991" s="335" t="s">
        <v>510</v>
      </c>
      <c r="D1991" s="335" t="s">
        <v>4037</v>
      </c>
      <c r="E1991" s="340">
        <v>24750</v>
      </c>
      <c r="F1991" s="340">
        <v>800</v>
      </c>
      <c r="G1991" s="341">
        <v>3.34</v>
      </c>
      <c r="H1991" s="340">
        <v>40739737500</v>
      </c>
    </row>
    <row r="1992" spans="1:8">
      <c r="A1992" s="335" t="s">
        <v>914</v>
      </c>
      <c r="B1992" s="335" t="s">
        <v>915</v>
      </c>
      <c r="C1992" s="335" t="s">
        <v>510</v>
      </c>
      <c r="D1992" s="335" t="s">
        <v>4037</v>
      </c>
      <c r="E1992" s="340">
        <v>25350</v>
      </c>
      <c r="F1992" s="340">
        <v>50</v>
      </c>
      <c r="G1992" s="341">
        <v>0.2</v>
      </c>
      <c r="H1992" s="340">
        <v>1244487751650</v>
      </c>
    </row>
    <row r="1993" spans="1:8">
      <c r="A1993" s="335" t="s">
        <v>4960</v>
      </c>
      <c r="B1993" s="335" t="s">
        <v>4961</v>
      </c>
      <c r="C1993" s="335" t="s">
        <v>510</v>
      </c>
      <c r="D1993" s="335" t="s">
        <v>1423</v>
      </c>
      <c r="E1993" s="340">
        <v>19200</v>
      </c>
      <c r="F1993" s="340">
        <v>-1150</v>
      </c>
      <c r="G1993" s="341">
        <v>-5.65</v>
      </c>
      <c r="H1993" s="340">
        <v>460800000000</v>
      </c>
    </row>
    <row r="1994" spans="1:8">
      <c r="A1994" s="335" t="s">
        <v>1061</v>
      </c>
      <c r="B1994" s="335" t="s">
        <v>1062</v>
      </c>
      <c r="C1994" s="335" t="s">
        <v>510</v>
      </c>
      <c r="D1994" s="335" t="s">
        <v>4090</v>
      </c>
      <c r="E1994" s="340">
        <v>4690</v>
      </c>
      <c r="F1994" s="340">
        <v>190</v>
      </c>
      <c r="G1994" s="341">
        <v>4.22</v>
      </c>
      <c r="H1994" s="340">
        <v>253190414470</v>
      </c>
    </row>
    <row r="1995" spans="1:8">
      <c r="A1995" s="335" t="s">
        <v>4962</v>
      </c>
      <c r="B1995" s="335" t="s">
        <v>4963</v>
      </c>
      <c r="C1995" s="335" t="s">
        <v>510</v>
      </c>
      <c r="D1995" s="335" t="s">
        <v>3991</v>
      </c>
      <c r="E1995" s="340">
        <v>8710</v>
      </c>
      <c r="F1995" s="340">
        <v>70</v>
      </c>
      <c r="G1995" s="341">
        <v>0.81</v>
      </c>
      <c r="H1995" s="340">
        <v>416529323860</v>
      </c>
    </row>
    <row r="1996" spans="1:8">
      <c r="A1996" s="335" t="s">
        <v>4964</v>
      </c>
      <c r="B1996" s="335" t="s">
        <v>4965</v>
      </c>
      <c r="C1996" s="335" t="s">
        <v>510</v>
      </c>
      <c r="D1996" s="335" t="s">
        <v>4138</v>
      </c>
      <c r="E1996" s="340">
        <v>61900</v>
      </c>
      <c r="F1996" s="340">
        <v>-300</v>
      </c>
      <c r="G1996" s="341">
        <v>-0.48</v>
      </c>
      <c r="H1996" s="340">
        <v>123800000000</v>
      </c>
    </row>
    <row r="1997" spans="1:8">
      <c r="A1997" s="335" t="s">
        <v>4966</v>
      </c>
      <c r="B1997" s="335" t="s">
        <v>4967</v>
      </c>
      <c r="C1997" s="335" t="s">
        <v>510</v>
      </c>
      <c r="D1997" s="335" t="s">
        <v>4380</v>
      </c>
      <c r="E1997" s="340">
        <v>80900</v>
      </c>
      <c r="F1997" s="340">
        <v>-500</v>
      </c>
      <c r="G1997" s="341">
        <v>-0.61</v>
      </c>
      <c r="H1997" s="340">
        <v>326009363800</v>
      </c>
    </row>
    <row r="1998" spans="1:8">
      <c r="A1998" s="335" t="s">
        <v>4968</v>
      </c>
      <c r="B1998" s="335" t="s">
        <v>4969</v>
      </c>
      <c r="C1998" s="335" t="s">
        <v>510</v>
      </c>
      <c r="D1998" s="335" t="s">
        <v>4037</v>
      </c>
      <c r="E1998" s="340">
        <v>30150</v>
      </c>
      <c r="F1998" s="340">
        <v>150</v>
      </c>
      <c r="G1998" s="341">
        <v>0.5</v>
      </c>
      <c r="H1998" s="340">
        <v>303912874350</v>
      </c>
    </row>
    <row r="1999" spans="1:8">
      <c r="A1999" s="335" t="s">
        <v>4970</v>
      </c>
      <c r="B1999" s="335" t="s">
        <v>4971</v>
      </c>
      <c r="C1999" s="335" t="s">
        <v>510</v>
      </c>
      <c r="D1999" s="335" t="s">
        <v>1763</v>
      </c>
      <c r="E1999" s="340">
        <v>10700</v>
      </c>
      <c r="F1999" s="340">
        <v>350</v>
      </c>
      <c r="G1999" s="341">
        <v>3.38</v>
      </c>
      <c r="H1999" s="340">
        <v>171200000000</v>
      </c>
    </row>
    <row r="2000" spans="1:8">
      <c r="A2000" s="335" t="s">
        <v>949</v>
      </c>
      <c r="B2000" s="335" t="s">
        <v>950</v>
      </c>
      <c r="C2000" s="335" t="s">
        <v>510</v>
      </c>
      <c r="D2000" s="335" t="s">
        <v>4037</v>
      </c>
      <c r="E2000" s="340">
        <v>3320</v>
      </c>
      <c r="F2000" s="340">
        <v>30</v>
      </c>
      <c r="G2000" s="341">
        <v>0.91</v>
      </c>
      <c r="H2000" s="340">
        <v>670908664360</v>
      </c>
    </row>
    <row r="2001" spans="1:8">
      <c r="A2001" s="335" t="s">
        <v>4972</v>
      </c>
      <c r="B2001" s="335" t="s">
        <v>4973</v>
      </c>
      <c r="C2001" s="335" t="s">
        <v>510</v>
      </c>
      <c r="D2001" s="335" t="s">
        <v>3999</v>
      </c>
      <c r="E2001" s="340">
        <v>1665</v>
      </c>
      <c r="F2001" s="340">
        <v>-25</v>
      </c>
      <c r="G2001" s="341">
        <v>-1.48</v>
      </c>
      <c r="H2001" s="340">
        <v>239274469350</v>
      </c>
    </row>
    <row r="2002" spans="1:8">
      <c r="A2002" s="335" t="s">
        <v>4974</v>
      </c>
      <c r="B2002" s="335" t="s">
        <v>4975</v>
      </c>
      <c r="C2002" s="335" t="s">
        <v>510</v>
      </c>
      <c r="D2002" s="335" t="s">
        <v>3999</v>
      </c>
      <c r="E2002" s="340">
        <v>279000</v>
      </c>
      <c r="F2002" s="340">
        <v>-2000</v>
      </c>
      <c r="G2002" s="341">
        <v>-0.71</v>
      </c>
      <c r="H2002" s="340">
        <v>2746805499000</v>
      </c>
    </row>
    <row r="2003" spans="1:8">
      <c r="A2003" s="335" t="s">
        <v>4976</v>
      </c>
      <c r="B2003" s="335" t="s">
        <v>4977</v>
      </c>
      <c r="C2003" s="335" t="s">
        <v>510</v>
      </c>
      <c r="D2003" s="335" t="s">
        <v>3991</v>
      </c>
      <c r="E2003" s="340">
        <v>161000</v>
      </c>
      <c r="F2003" s="340">
        <v>7000</v>
      </c>
      <c r="G2003" s="341">
        <v>4.55</v>
      </c>
      <c r="H2003" s="340">
        <v>276920000000</v>
      </c>
    </row>
    <row r="2004" spans="1:8">
      <c r="A2004" s="335" t="s">
        <v>4978</v>
      </c>
      <c r="B2004" s="335" t="s">
        <v>4979</v>
      </c>
      <c r="C2004" s="335" t="s">
        <v>510</v>
      </c>
      <c r="D2004" s="335" t="s">
        <v>4050</v>
      </c>
      <c r="E2004" s="340">
        <v>46350</v>
      </c>
      <c r="F2004" s="340">
        <v>-450</v>
      </c>
      <c r="G2004" s="341">
        <v>-0.96</v>
      </c>
      <c r="H2004" s="340">
        <v>185400000000</v>
      </c>
    </row>
    <row r="2005" spans="1:8">
      <c r="A2005" s="335" t="s">
        <v>4980</v>
      </c>
      <c r="B2005" s="335" t="s">
        <v>4981</v>
      </c>
      <c r="C2005" s="335" t="s">
        <v>510</v>
      </c>
      <c r="D2005" s="335" t="s">
        <v>3999</v>
      </c>
      <c r="E2005" s="340">
        <v>201500</v>
      </c>
      <c r="F2005" s="340">
        <v>-1000</v>
      </c>
      <c r="G2005" s="341">
        <v>-0.49</v>
      </c>
      <c r="H2005" s="340">
        <v>1438710000000</v>
      </c>
    </row>
    <row r="2006" spans="1:8">
      <c r="A2006" s="335" t="s">
        <v>4982</v>
      </c>
      <c r="B2006" s="335" t="s">
        <v>4983</v>
      </c>
      <c r="C2006" s="335" t="s">
        <v>510</v>
      </c>
      <c r="D2006" s="335" t="s">
        <v>3991</v>
      </c>
      <c r="E2006" s="340">
        <v>73700</v>
      </c>
      <c r="F2006" s="340">
        <v>-800</v>
      </c>
      <c r="G2006" s="341">
        <v>-1.07</v>
      </c>
      <c r="H2006" s="340">
        <v>285401776000</v>
      </c>
    </row>
    <row r="2007" spans="1:8">
      <c r="A2007" s="335" t="s">
        <v>4984</v>
      </c>
      <c r="B2007" s="335" t="s">
        <v>4985</v>
      </c>
      <c r="C2007" s="335" t="s">
        <v>510</v>
      </c>
      <c r="D2007" s="335" t="s">
        <v>3999</v>
      </c>
      <c r="E2007" s="340">
        <v>5120</v>
      </c>
      <c r="F2007" s="340">
        <v>30</v>
      </c>
      <c r="G2007" s="341">
        <v>0.59</v>
      </c>
      <c r="H2007" s="340">
        <v>60563752960</v>
      </c>
    </row>
    <row r="2008" spans="1:8">
      <c r="A2008" s="335" t="s">
        <v>4986</v>
      </c>
      <c r="B2008" s="335" t="s">
        <v>4987</v>
      </c>
      <c r="C2008" s="335" t="s">
        <v>510</v>
      </c>
      <c r="D2008" s="335" t="s">
        <v>4004</v>
      </c>
      <c r="E2008" s="340">
        <v>97900</v>
      </c>
      <c r="F2008" s="340">
        <v>200</v>
      </c>
      <c r="G2008" s="341">
        <v>0.2</v>
      </c>
      <c r="H2008" s="340">
        <v>88110000000</v>
      </c>
    </row>
    <row r="2009" spans="1:8">
      <c r="A2009" s="335" t="s">
        <v>4988</v>
      </c>
      <c r="B2009" s="335" t="s">
        <v>4989</v>
      </c>
      <c r="C2009" s="335" t="s">
        <v>510</v>
      </c>
      <c r="D2009" s="335" t="s">
        <v>4033</v>
      </c>
      <c r="E2009" s="340">
        <v>56900</v>
      </c>
      <c r="F2009" s="340">
        <v>-200</v>
      </c>
      <c r="G2009" s="341">
        <v>-0.35</v>
      </c>
      <c r="H2009" s="340">
        <v>534076885300</v>
      </c>
    </row>
    <row r="2010" spans="1:8">
      <c r="A2010" s="335" t="s">
        <v>4990</v>
      </c>
      <c r="B2010" s="335" t="s">
        <v>4991</v>
      </c>
      <c r="C2010" s="335" t="s">
        <v>510</v>
      </c>
      <c r="D2010" s="335" t="s">
        <v>4033</v>
      </c>
      <c r="E2010" s="340">
        <v>55900</v>
      </c>
      <c r="F2010" s="340">
        <v>0</v>
      </c>
      <c r="G2010" s="341">
        <v>0</v>
      </c>
      <c r="H2010" s="340">
        <v>394305351700</v>
      </c>
    </row>
    <row r="2011" spans="1:8">
      <c r="A2011" s="335" t="s">
        <v>4992</v>
      </c>
      <c r="B2011" s="335" t="s">
        <v>4993</v>
      </c>
      <c r="C2011" s="335" t="s">
        <v>510</v>
      </c>
      <c r="D2011" s="335" t="s">
        <v>4004</v>
      </c>
      <c r="E2011" s="340">
        <v>1530</v>
      </c>
      <c r="F2011" s="340">
        <v>40</v>
      </c>
      <c r="G2011" s="341">
        <v>2.68</v>
      </c>
      <c r="H2011" s="340">
        <v>130115023470</v>
      </c>
    </row>
    <row r="2012" spans="1:8">
      <c r="A2012" s="335" t="s">
        <v>4994</v>
      </c>
      <c r="B2012" s="335" t="s">
        <v>4995</v>
      </c>
      <c r="C2012" s="335" t="s">
        <v>510</v>
      </c>
      <c r="D2012" s="335" t="s">
        <v>4004</v>
      </c>
      <c r="E2012" s="340">
        <v>34300</v>
      </c>
      <c r="F2012" s="340">
        <v>-200</v>
      </c>
      <c r="G2012" s="341">
        <v>-0.57999999999999996</v>
      </c>
      <c r="H2012" s="340">
        <v>3112382000</v>
      </c>
    </row>
    <row r="2013" spans="1:8">
      <c r="A2013" s="335" t="s">
        <v>4996</v>
      </c>
      <c r="B2013" s="335" t="s">
        <v>4997</v>
      </c>
      <c r="C2013" s="335" t="s">
        <v>510</v>
      </c>
      <c r="D2013" s="335" t="s">
        <v>3999</v>
      </c>
      <c r="E2013" s="340">
        <v>2185</v>
      </c>
      <c r="F2013" s="340">
        <v>-20</v>
      </c>
      <c r="G2013" s="341">
        <v>-0.91</v>
      </c>
      <c r="H2013" s="340">
        <v>155238833385</v>
      </c>
    </row>
    <row r="2014" spans="1:8">
      <c r="A2014" s="335" t="s">
        <v>4998</v>
      </c>
      <c r="B2014" s="335" t="s">
        <v>4999</v>
      </c>
      <c r="C2014" s="335" t="s">
        <v>510</v>
      </c>
      <c r="D2014" s="335" t="s">
        <v>4097</v>
      </c>
      <c r="E2014" s="340">
        <v>82900</v>
      </c>
      <c r="F2014" s="340">
        <v>-2200</v>
      </c>
      <c r="G2014" s="341">
        <v>-2.59</v>
      </c>
      <c r="H2014" s="340">
        <v>4392455671000</v>
      </c>
    </row>
    <row r="2015" spans="1:8">
      <c r="A2015" s="335" t="s">
        <v>5000</v>
      </c>
      <c r="B2015" s="335" t="s">
        <v>5001</v>
      </c>
      <c r="C2015" s="335" t="s">
        <v>510</v>
      </c>
      <c r="D2015" s="335" t="s">
        <v>4097</v>
      </c>
      <c r="E2015" s="340">
        <v>82400</v>
      </c>
      <c r="F2015" s="340">
        <v>-2600</v>
      </c>
      <c r="G2015" s="341">
        <v>-3.06</v>
      </c>
      <c r="H2015" s="340">
        <v>181280000000</v>
      </c>
    </row>
    <row r="2016" spans="1:8">
      <c r="A2016" s="335" t="s">
        <v>5002</v>
      </c>
      <c r="B2016" s="335" t="s">
        <v>5003</v>
      </c>
      <c r="C2016" s="335" t="s">
        <v>510</v>
      </c>
      <c r="D2016" s="335" t="s">
        <v>4380</v>
      </c>
      <c r="E2016" s="340">
        <v>3950</v>
      </c>
      <c r="F2016" s="340">
        <v>-60</v>
      </c>
      <c r="G2016" s="341">
        <v>-1.5</v>
      </c>
      <c r="H2016" s="340">
        <v>138086865000</v>
      </c>
    </row>
    <row r="2017" spans="1:8">
      <c r="A2017" s="335" t="s">
        <v>5004</v>
      </c>
      <c r="B2017" s="335" t="s">
        <v>5005</v>
      </c>
      <c r="C2017" s="335" t="s">
        <v>510</v>
      </c>
      <c r="D2017" s="335" t="s">
        <v>3991</v>
      </c>
      <c r="E2017" s="340">
        <v>7530</v>
      </c>
      <c r="F2017" s="340">
        <v>0</v>
      </c>
      <c r="G2017" s="341">
        <v>0</v>
      </c>
      <c r="H2017" s="340">
        <v>394045826190</v>
      </c>
    </row>
    <row r="2018" spans="1:8">
      <c r="A2018" s="335" t="s">
        <v>5006</v>
      </c>
      <c r="B2018" s="335" t="s">
        <v>5007</v>
      </c>
      <c r="C2018" s="335" t="s">
        <v>510</v>
      </c>
      <c r="D2018" s="335" t="s">
        <v>3994</v>
      </c>
      <c r="E2018" s="340">
        <v>36800</v>
      </c>
      <c r="F2018" s="340">
        <v>-650</v>
      </c>
      <c r="G2018" s="341">
        <v>-1.74</v>
      </c>
      <c r="H2018" s="340">
        <v>19010863587200</v>
      </c>
    </row>
    <row r="2019" spans="1:8">
      <c r="A2019" s="335" t="s">
        <v>5008</v>
      </c>
      <c r="B2019" s="335" t="s">
        <v>5009</v>
      </c>
      <c r="C2019" s="335" t="s">
        <v>510</v>
      </c>
      <c r="D2019" s="335" t="s">
        <v>4057</v>
      </c>
      <c r="E2019" s="340">
        <v>23800</v>
      </c>
      <c r="F2019" s="340">
        <v>250</v>
      </c>
      <c r="G2019" s="341">
        <v>1.06</v>
      </c>
      <c r="H2019" s="340">
        <v>28914096400</v>
      </c>
    </row>
    <row r="2020" spans="1:8">
      <c r="A2020" s="335" t="s">
        <v>5010</v>
      </c>
      <c r="B2020" s="335" t="s">
        <v>5011</v>
      </c>
      <c r="C2020" s="335" t="s">
        <v>510</v>
      </c>
      <c r="D2020" s="335" t="s">
        <v>3999</v>
      </c>
      <c r="E2020" s="340">
        <v>11900</v>
      </c>
      <c r="F2020" s="340">
        <v>-100</v>
      </c>
      <c r="G2020" s="341">
        <v>-0.83</v>
      </c>
      <c r="H2020" s="340">
        <v>114240000000</v>
      </c>
    </row>
    <row r="2021" spans="1:8">
      <c r="A2021" s="335" t="s">
        <v>5012</v>
      </c>
      <c r="B2021" s="335" t="s">
        <v>5013</v>
      </c>
      <c r="C2021" s="335" t="s">
        <v>510</v>
      </c>
      <c r="D2021" s="335" t="s">
        <v>4004</v>
      </c>
      <c r="E2021" s="340">
        <v>614</v>
      </c>
      <c r="F2021" s="340">
        <v>1</v>
      </c>
      <c r="G2021" s="341">
        <v>0.16</v>
      </c>
      <c r="H2021" s="340">
        <v>146966810978</v>
      </c>
    </row>
    <row r="2022" spans="1:8">
      <c r="A2022" s="335" t="s">
        <v>5014</v>
      </c>
      <c r="B2022" s="335" t="s">
        <v>5015</v>
      </c>
      <c r="C2022" s="335" t="s">
        <v>510</v>
      </c>
      <c r="D2022" s="335" t="s">
        <v>4354</v>
      </c>
      <c r="E2022" s="340">
        <v>7510</v>
      </c>
      <c r="F2022" s="340">
        <v>-170</v>
      </c>
      <c r="G2022" s="341">
        <v>-2.21</v>
      </c>
      <c r="H2022" s="340">
        <v>3783985558450</v>
      </c>
    </row>
    <row r="2023" spans="1:8">
      <c r="A2023" s="335" t="s">
        <v>5016</v>
      </c>
      <c r="B2023" s="335" t="s">
        <v>5017</v>
      </c>
      <c r="C2023" s="335" t="s">
        <v>510</v>
      </c>
      <c r="D2023" s="335" t="s">
        <v>4130</v>
      </c>
      <c r="E2023" s="340">
        <v>2770</v>
      </c>
      <c r="F2023" s="340">
        <v>0</v>
      </c>
      <c r="G2023" s="341">
        <v>0</v>
      </c>
      <c r="H2023" s="340">
        <v>415056805540</v>
      </c>
    </row>
    <row r="2024" spans="1:8">
      <c r="A2024" s="335" t="s">
        <v>1209</v>
      </c>
      <c r="B2024" s="335" t="s">
        <v>1210</v>
      </c>
      <c r="C2024" s="335" t="s">
        <v>510</v>
      </c>
      <c r="D2024" s="335" t="s">
        <v>4037</v>
      </c>
      <c r="E2024" s="340">
        <v>3450</v>
      </c>
      <c r="F2024" s="340">
        <v>0</v>
      </c>
      <c r="G2024" s="341">
        <v>0</v>
      </c>
      <c r="H2024" s="340">
        <v>120215287950</v>
      </c>
    </row>
    <row r="2025" spans="1:8">
      <c r="A2025" s="335" t="s">
        <v>5018</v>
      </c>
      <c r="B2025" s="335" t="s">
        <v>5019</v>
      </c>
      <c r="C2025" s="335" t="s">
        <v>510</v>
      </c>
      <c r="D2025" s="335" t="s">
        <v>3991</v>
      </c>
      <c r="E2025" s="340">
        <v>6410</v>
      </c>
      <c r="F2025" s="340">
        <v>0</v>
      </c>
      <c r="G2025" s="341">
        <v>0</v>
      </c>
      <c r="H2025" s="340">
        <v>86229499400</v>
      </c>
    </row>
    <row r="2026" spans="1:8">
      <c r="A2026" s="335" t="s">
        <v>5020</v>
      </c>
      <c r="B2026" s="335" t="s">
        <v>5021</v>
      </c>
      <c r="C2026" s="335" t="s">
        <v>510</v>
      </c>
      <c r="D2026" s="335" t="s">
        <v>4138</v>
      </c>
      <c r="E2026" s="340">
        <v>975</v>
      </c>
      <c r="F2026" s="340">
        <v>-15</v>
      </c>
      <c r="G2026" s="341">
        <v>-1.52</v>
      </c>
      <c r="H2026" s="340">
        <v>24444002700</v>
      </c>
    </row>
    <row r="2027" spans="1:8">
      <c r="A2027" s="335" t="s">
        <v>5022</v>
      </c>
      <c r="B2027" s="335" t="s">
        <v>5023</v>
      </c>
      <c r="C2027" s="335" t="s">
        <v>510</v>
      </c>
      <c r="D2027" s="335" t="s">
        <v>4090</v>
      </c>
      <c r="E2027" s="340">
        <v>74400</v>
      </c>
      <c r="F2027" s="340">
        <v>-1400</v>
      </c>
      <c r="G2027" s="341">
        <v>-1.85</v>
      </c>
      <c r="H2027" s="340">
        <v>3137552383200</v>
      </c>
    </row>
    <row r="2028" spans="1:8">
      <c r="A2028" s="335" t="s">
        <v>5024</v>
      </c>
      <c r="B2028" s="335" t="s">
        <v>5025</v>
      </c>
      <c r="C2028" s="335" t="s">
        <v>510</v>
      </c>
      <c r="D2028" s="335" t="s">
        <v>4037</v>
      </c>
      <c r="E2028" s="340">
        <v>3120</v>
      </c>
      <c r="F2028" s="340">
        <v>5</v>
      </c>
      <c r="G2028" s="341">
        <v>0.16</v>
      </c>
      <c r="H2028" s="340">
        <v>240629438400</v>
      </c>
    </row>
    <row r="2029" spans="1:8">
      <c r="A2029" s="335" t="s">
        <v>5026</v>
      </c>
      <c r="B2029" s="335" t="s">
        <v>5027</v>
      </c>
      <c r="C2029" s="335" t="s">
        <v>510</v>
      </c>
      <c r="D2029" s="335" t="s">
        <v>1423</v>
      </c>
      <c r="E2029" s="340">
        <v>65600</v>
      </c>
      <c r="F2029" s="340">
        <v>700</v>
      </c>
      <c r="G2029" s="341">
        <v>1.08</v>
      </c>
      <c r="H2029" s="340">
        <v>5409256608000</v>
      </c>
    </row>
    <row r="2030" spans="1:8">
      <c r="A2030" s="335" t="s">
        <v>5028</v>
      </c>
      <c r="B2030" s="335" t="s">
        <v>5029</v>
      </c>
      <c r="C2030" s="335" t="s">
        <v>510</v>
      </c>
      <c r="D2030" s="335" t="s">
        <v>1423</v>
      </c>
      <c r="E2030" s="340">
        <v>41800</v>
      </c>
      <c r="F2030" s="340">
        <v>1300</v>
      </c>
      <c r="G2030" s="341">
        <v>3.21</v>
      </c>
      <c r="H2030" s="340">
        <v>296453960000</v>
      </c>
    </row>
    <row r="2031" spans="1:8">
      <c r="A2031" s="335" t="s">
        <v>5030</v>
      </c>
      <c r="B2031" s="335" t="s">
        <v>5031</v>
      </c>
      <c r="C2031" s="335" t="s">
        <v>510</v>
      </c>
      <c r="D2031" s="335" t="s">
        <v>1423</v>
      </c>
      <c r="E2031" s="340">
        <v>21950</v>
      </c>
      <c r="F2031" s="340">
        <v>50</v>
      </c>
      <c r="G2031" s="341">
        <v>0.23</v>
      </c>
      <c r="H2031" s="340">
        <v>141440751500</v>
      </c>
    </row>
    <row r="2032" spans="1:8">
      <c r="A2032" s="335" t="s">
        <v>5032</v>
      </c>
      <c r="B2032" s="335" t="s">
        <v>5033</v>
      </c>
      <c r="C2032" s="335" t="s">
        <v>510</v>
      </c>
      <c r="D2032" s="335" t="s">
        <v>1423</v>
      </c>
      <c r="E2032" s="340">
        <v>261000</v>
      </c>
      <c r="F2032" s="340">
        <v>2500</v>
      </c>
      <c r="G2032" s="341">
        <v>0.97</v>
      </c>
      <c r="H2032" s="340">
        <v>15257665890000</v>
      </c>
    </row>
    <row r="2033" spans="1:8">
      <c r="A2033" s="335" t="s">
        <v>5034</v>
      </c>
      <c r="B2033" s="335" t="s">
        <v>5035</v>
      </c>
      <c r="C2033" s="335" t="s">
        <v>510</v>
      </c>
      <c r="D2033" s="335" t="s">
        <v>1423</v>
      </c>
      <c r="E2033" s="340">
        <v>84100</v>
      </c>
      <c r="F2033" s="340">
        <v>600</v>
      </c>
      <c r="G2033" s="341">
        <v>0.72</v>
      </c>
      <c r="H2033" s="340">
        <v>887913503000</v>
      </c>
    </row>
    <row r="2034" spans="1:8">
      <c r="A2034" s="335" t="s">
        <v>5036</v>
      </c>
      <c r="B2034" s="335" t="s">
        <v>5037</v>
      </c>
      <c r="C2034" s="335" t="s">
        <v>510</v>
      </c>
      <c r="D2034" s="335" t="s">
        <v>3991</v>
      </c>
      <c r="E2034" s="340">
        <v>118000</v>
      </c>
      <c r="F2034" s="340">
        <v>-3000</v>
      </c>
      <c r="G2034" s="341">
        <v>-2.48</v>
      </c>
      <c r="H2034" s="340">
        <v>258540832000</v>
      </c>
    </row>
    <row r="2035" spans="1:8">
      <c r="A2035" s="335" t="s">
        <v>5038</v>
      </c>
      <c r="B2035" s="335" t="s">
        <v>5039</v>
      </c>
      <c r="C2035" s="335" t="s">
        <v>510</v>
      </c>
      <c r="D2035" s="335" t="s">
        <v>4354</v>
      </c>
      <c r="E2035" s="340">
        <v>113000</v>
      </c>
      <c r="F2035" s="340">
        <v>-3500</v>
      </c>
      <c r="G2035" s="341">
        <v>-3</v>
      </c>
      <c r="H2035" s="340">
        <v>440226417000</v>
      </c>
    </row>
    <row r="2036" spans="1:8">
      <c r="A2036" s="335" t="s">
        <v>5040</v>
      </c>
      <c r="B2036" s="335" t="s">
        <v>5041</v>
      </c>
      <c r="C2036" s="335" t="s">
        <v>510</v>
      </c>
      <c r="D2036" s="335" t="s">
        <v>4380</v>
      </c>
      <c r="E2036" s="340">
        <v>48700</v>
      </c>
      <c r="F2036" s="340">
        <v>-150</v>
      </c>
      <c r="G2036" s="341">
        <v>-0.31</v>
      </c>
      <c r="H2036" s="340">
        <v>436181647400</v>
      </c>
    </row>
    <row r="2037" spans="1:8">
      <c r="A2037" s="335" t="s">
        <v>5042</v>
      </c>
      <c r="B2037" s="335" t="s">
        <v>5043</v>
      </c>
      <c r="C2037" s="335" t="s">
        <v>510</v>
      </c>
      <c r="D2037" s="335" t="s">
        <v>3991</v>
      </c>
      <c r="E2037" s="340">
        <v>21400</v>
      </c>
      <c r="F2037" s="340">
        <v>-200</v>
      </c>
      <c r="G2037" s="341">
        <v>-0.93</v>
      </c>
      <c r="H2037" s="340">
        <v>237540000000</v>
      </c>
    </row>
    <row r="2038" spans="1:8">
      <c r="A2038" s="335" t="s">
        <v>5044</v>
      </c>
      <c r="B2038" s="335" t="s">
        <v>5045</v>
      </c>
      <c r="C2038" s="335" t="s">
        <v>510</v>
      </c>
      <c r="D2038" s="335" t="s">
        <v>4015</v>
      </c>
      <c r="E2038" s="340">
        <v>15050</v>
      </c>
      <c r="F2038" s="340">
        <v>-100</v>
      </c>
      <c r="G2038" s="341">
        <v>-0.66</v>
      </c>
      <c r="H2038" s="340">
        <v>1119897048200</v>
      </c>
    </row>
    <row r="2039" spans="1:8">
      <c r="A2039" s="335" t="s">
        <v>5046</v>
      </c>
      <c r="B2039" s="335" t="s">
        <v>5047</v>
      </c>
      <c r="C2039" s="335" t="s">
        <v>510</v>
      </c>
      <c r="D2039" s="335" t="s">
        <v>3999</v>
      </c>
      <c r="E2039" s="340">
        <v>9170</v>
      </c>
      <c r="F2039" s="340">
        <v>100</v>
      </c>
      <c r="G2039" s="341">
        <v>1.1000000000000001</v>
      </c>
      <c r="H2039" s="340">
        <v>306542462800</v>
      </c>
    </row>
    <row r="2040" spans="1:8">
      <c r="A2040" s="335" t="s">
        <v>5048</v>
      </c>
      <c r="B2040" s="335" t="s">
        <v>5049</v>
      </c>
      <c r="C2040" s="335" t="s">
        <v>510</v>
      </c>
      <c r="D2040" s="335" t="s">
        <v>4354</v>
      </c>
      <c r="E2040" s="340">
        <v>56500</v>
      </c>
      <c r="F2040" s="340">
        <v>-200</v>
      </c>
      <c r="G2040" s="341">
        <v>-0.35</v>
      </c>
      <c r="H2040" s="340">
        <v>1745432239000</v>
      </c>
    </row>
    <row r="2041" spans="1:8">
      <c r="A2041" s="335" t="s">
        <v>5050</v>
      </c>
      <c r="B2041" s="335" t="s">
        <v>5051</v>
      </c>
      <c r="C2041" s="335" t="s">
        <v>510</v>
      </c>
      <c r="D2041" s="335" t="s">
        <v>4057</v>
      </c>
      <c r="E2041" s="340">
        <v>4945</v>
      </c>
      <c r="F2041" s="340">
        <v>350</v>
      </c>
      <c r="G2041" s="341">
        <v>7.62</v>
      </c>
      <c r="H2041" s="340">
        <v>411460014435</v>
      </c>
    </row>
    <row r="2042" spans="1:8">
      <c r="A2042" s="335" t="s">
        <v>5052</v>
      </c>
      <c r="B2042" s="335" t="s">
        <v>5053</v>
      </c>
      <c r="C2042" s="335" t="s">
        <v>510</v>
      </c>
      <c r="D2042" s="335" t="s">
        <v>1423</v>
      </c>
      <c r="E2042" s="340">
        <v>24550</v>
      </c>
      <c r="F2042" s="340">
        <v>-250</v>
      </c>
      <c r="G2042" s="341">
        <v>-1.01</v>
      </c>
      <c r="H2042" s="340">
        <v>648363904250</v>
      </c>
    </row>
    <row r="2043" spans="1:8">
      <c r="A2043" s="335" t="s">
        <v>5054</v>
      </c>
      <c r="B2043" s="335" t="s">
        <v>5055</v>
      </c>
      <c r="C2043" s="335" t="s">
        <v>510</v>
      </c>
      <c r="D2043" s="335" t="s">
        <v>1423</v>
      </c>
      <c r="E2043" s="340">
        <v>11150</v>
      </c>
      <c r="F2043" s="340">
        <v>-450</v>
      </c>
      <c r="G2043" s="341">
        <v>-3.88</v>
      </c>
      <c r="H2043" s="340">
        <v>357246000000</v>
      </c>
    </row>
    <row r="2044" spans="1:8">
      <c r="A2044" s="335" t="s">
        <v>5056</v>
      </c>
      <c r="B2044" s="335" t="s">
        <v>5057</v>
      </c>
      <c r="C2044" s="335" t="s">
        <v>510</v>
      </c>
      <c r="D2044" s="335" t="s">
        <v>4138</v>
      </c>
      <c r="E2044" s="340">
        <v>2140</v>
      </c>
      <c r="F2044" s="340">
        <v>-115</v>
      </c>
      <c r="G2044" s="341">
        <v>-5.0999999999999996</v>
      </c>
      <c r="H2044" s="340">
        <v>128382111740</v>
      </c>
    </row>
    <row r="2045" spans="1:8">
      <c r="A2045" s="335" t="s">
        <v>5058</v>
      </c>
      <c r="B2045" s="335" t="s">
        <v>5059</v>
      </c>
      <c r="C2045" s="335" t="s">
        <v>510</v>
      </c>
      <c r="D2045" s="335" t="s">
        <v>4130</v>
      </c>
      <c r="E2045" s="340">
        <v>22300</v>
      </c>
      <c r="F2045" s="340">
        <v>0</v>
      </c>
      <c r="G2045" s="341">
        <v>0</v>
      </c>
      <c r="H2045" s="340">
        <v>1074933077100</v>
      </c>
    </row>
    <row r="2046" spans="1:8">
      <c r="A2046" s="335" t="s">
        <v>5060</v>
      </c>
      <c r="B2046" s="335" t="s">
        <v>5061</v>
      </c>
      <c r="C2046" s="335" t="s">
        <v>510</v>
      </c>
      <c r="D2046" s="335" t="s">
        <v>3991</v>
      </c>
      <c r="E2046" s="340">
        <v>81900</v>
      </c>
      <c r="F2046" s="340">
        <v>200</v>
      </c>
      <c r="G2046" s="341">
        <v>0.24</v>
      </c>
      <c r="H2046" s="340">
        <v>3112132678200</v>
      </c>
    </row>
    <row r="2047" spans="1:8">
      <c r="A2047" s="335" t="s">
        <v>5062</v>
      </c>
      <c r="B2047" s="335" t="s">
        <v>5063</v>
      </c>
      <c r="C2047" s="335" t="s">
        <v>510</v>
      </c>
      <c r="D2047" s="335" t="s">
        <v>4050</v>
      </c>
      <c r="E2047" s="340">
        <v>4440</v>
      </c>
      <c r="F2047" s="340">
        <v>-135</v>
      </c>
      <c r="G2047" s="341">
        <v>-2.95</v>
      </c>
      <c r="H2047" s="340">
        <v>127794686280</v>
      </c>
    </row>
    <row r="2048" spans="1:8">
      <c r="A2048" s="335" t="s">
        <v>5064</v>
      </c>
      <c r="B2048" s="335" t="s">
        <v>5065</v>
      </c>
      <c r="C2048" s="335" t="s">
        <v>510</v>
      </c>
      <c r="D2048" s="335" t="s">
        <v>4015</v>
      </c>
      <c r="E2048" s="340">
        <v>3695</v>
      </c>
      <c r="F2048" s="340">
        <v>-45</v>
      </c>
      <c r="G2048" s="341">
        <v>-1.2</v>
      </c>
      <c r="H2048" s="340">
        <v>303248650000</v>
      </c>
    </row>
    <row r="2049" spans="1:8">
      <c r="A2049" s="335" t="s">
        <v>5066</v>
      </c>
      <c r="B2049" s="335" t="s">
        <v>5067</v>
      </c>
      <c r="C2049" s="335" t="s">
        <v>510</v>
      </c>
      <c r="D2049" s="335" t="s">
        <v>3991</v>
      </c>
      <c r="E2049" s="340">
        <v>8040</v>
      </c>
      <c r="F2049" s="340">
        <v>110</v>
      </c>
      <c r="G2049" s="341">
        <v>1.39</v>
      </c>
      <c r="H2049" s="340">
        <v>30493911000</v>
      </c>
    </row>
    <row r="2050" spans="1:8">
      <c r="A2050" s="335" t="s">
        <v>5068</v>
      </c>
      <c r="B2050" s="335" t="s">
        <v>5069</v>
      </c>
      <c r="C2050" s="335" t="s">
        <v>510</v>
      </c>
      <c r="D2050" s="335" t="s">
        <v>1423</v>
      </c>
      <c r="E2050" s="340">
        <v>7580</v>
      </c>
      <c r="F2050" s="340">
        <v>140</v>
      </c>
      <c r="G2050" s="341">
        <v>1.88</v>
      </c>
      <c r="H2050" s="340">
        <v>204913619220</v>
      </c>
    </row>
    <row r="2051" spans="1:8">
      <c r="A2051" s="335" t="s">
        <v>1372</v>
      </c>
      <c r="B2051" s="335" t="s">
        <v>1373</v>
      </c>
      <c r="C2051" s="335" t="s">
        <v>510</v>
      </c>
      <c r="D2051" s="335" t="s">
        <v>4037</v>
      </c>
      <c r="E2051" s="340">
        <v>1490</v>
      </c>
      <c r="F2051" s="340">
        <v>25</v>
      </c>
      <c r="G2051" s="341">
        <v>1.71</v>
      </c>
      <c r="H2051" s="340">
        <v>32521349410</v>
      </c>
    </row>
    <row r="2052" spans="1:8">
      <c r="A2052" s="335" t="s">
        <v>5070</v>
      </c>
      <c r="B2052" s="335" t="s">
        <v>5071</v>
      </c>
      <c r="C2052" s="335" t="s">
        <v>510</v>
      </c>
      <c r="D2052" s="335" t="s">
        <v>4090</v>
      </c>
      <c r="E2052" s="340">
        <v>2050</v>
      </c>
      <c r="F2052" s="340">
        <v>-30</v>
      </c>
      <c r="G2052" s="341">
        <v>-1.44</v>
      </c>
      <c r="H2052" s="340">
        <v>380928013150</v>
      </c>
    </row>
    <row r="2053" spans="1:8">
      <c r="A2053" s="335" t="s">
        <v>5072</v>
      </c>
      <c r="B2053" s="335" t="s">
        <v>5073</v>
      </c>
      <c r="C2053" s="335" t="s">
        <v>510</v>
      </c>
      <c r="D2053" s="335" t="s">
        <v>4097</v>
      </c>
      <c r="E2053" s="340">
        <v>1160</v>
      </c>
      <c r="F2053" s="340">
        <v>-10</v>
      </c>
      <c r="G2053" s="341">
        <v>-0.85</v>
      </c>
      <c r="H2053" s="340">
        <v>462347889720</v>
      </c>
    </row>
    <row r="2054" spans="1:8">
      <c r="A2054" s="335" t="s">
        <v>5074</v>
      </c>
      <c r="B2054" s="335" t="s">
        <v>5075</v>
      </c>
      <c r="C2054" s="335" t="s">
        <v>510</v>
      </c>
      <c r="D2054" s="335" t="s">
        <v>3994</v>
      </c>
      <c r="E2054" s="340">
        <v>8410</v>
      </c>
      <c r="F2054" s="340">
        <v>-290</v>
      </c>
      <c r="G2054" s="341">
        <v>-3.33</v>
      </c>
      <c r="H2054" s="340">
        <v>190130698130</v>
      </c>
    </row>
    <row r="2055" spans="1:8">
      <c r="A2055" s="335" t="s">
        <v>5076</v>
      </c>
      <c r="B2055" s="335" t="s">
        <v>5077</v>
      </c>
      <c r="C2055" s="335" t="s">
        <v>510</v>
      </c>
      <c r="D2055" s="335" t="s">
        <v>3991</v>
      </c>
      <c r="E2055" s="340">
        <v>875000</v>
      </c>
      <c r="F2055" s="340">
        <v>2000</v>
      </c>
      <c r="G2055" s="341">
        <v>0.23</v>
      </c>
      <c r="H2055" s="340">
        <v>19209769250000</v>
      </c>
    </row>
    <row r="2056" spans="1:8">
      <c r="A2056" s="335" t="s">
        <v>5078</v>
      </c>
      <c r="B2056" s="335" t="s">
        <v>5079</v>
      </c>
      <c r="C2056" s="335" t="s">
        <v>510</v>
      </c>
      <c r="D2056" s="335" t="s">
        <v>3999</v>
      </c>
      <c r="E2056" s="340">
        <v>11850</v>
      </c>
      <c r="F2056" s="340">
        <v>150</v>
      </c>
      <c r="G2056" s="341">
        <v>1.28</v>
      </c>
      <c r="H2056" s="340">
        <v>399297600000</v>
      </c>
    </row>
    <row r="2057" spans="1:8">
      <c r="A2057" s="335" t="s">
        <v>5080</v>
      </c>
      <c r="B2057" s="335" t="s">
        <v>5081</v>
      </c>
      <c r="C2057" s="335" t="s">
        <v>510</v>
      </c>
      <c r="D2057" s="335" t="s">
        <v>4090</v>
      </c>
      <c r="E2057" s="340">
        <v>1350</v>
      </c>
      <c r="F2057" s="340">
        <v>-40</v>
      </c>
      <c r="G2057" s="341">
        <v>-2.88</v>
      </c>
      <c r="H2057" s="340">
        <v>107977525200</v>
      </c>
    </row>
    <row r="2058" spans="1:8">
      <c r="A2058" s="335" t="s">
        <v>5082</v>
      </c>
      <c r="B2058" s="335" t="s">
        <v>5083</v>
      </c>
      <c r="C2058" s="335" t="s">
        <v>510</v>
      </c>
      <c r="D2058" s="335" t="s">
        <v>3999</v>
      </c>
      <c r="E2058" s="340">
        <v>654</v>
      </c>
      <c r="F2058" s="340">
        <v>27</v>
      </c>
      <c r="G2058" s="341">
        <v>4.3099999999999996</v>
      </c>
      <c r="H2058" s="340">
        <v>51953243340</v>
      </c>
    </row>
    <row r="2059" spans="1:8">
      <c r="A2059" s="335" t="s">
        <v>5084</v>
      </c>
      <c r="B2059" s="335" t="s">
        <v>5085</v>
      </c>
      <c r="C2059" s="335" t="s">
        <v>510</v>
      </c>
      <c r="D2059" s="335" t="s">
        <v>3999</v>
      </c>
      <c r="E2059" s="340">
        <v>3885</v>
      </c>
      <c r="F2059" s="340">
        <v>-115</v>
      </c>
      <c r="G2059" s="341">
        <v>-2.88</v>
      </c>
      <c r="H2059" s="340">
        <v>327694268265</v>
      </c>
    </row>
    <row r="2060" spans="1:8">
      <c r="A2060" s="335" t="s">
        <v>5086</v>
      </c>
      <c r="B2060" s="335" t="s">
        <v>5087</v>
      </c>
      <c r="C2060" s="335" t="s">
        <v>510</v>
      </c>
      <c r="D2060" s="335" t="s">
        <v>1423</v>
      </c>
      <c r="E2060" s="340">
        <v>4115</v>
      </c>
      <c r="F2060" s="340">
        <v>-65</v>
      </c>
      <c r="G2060" s="341">
        <v>-1.56</v>
      </c>
      <c r="H2060" s="340">
        <v>82300000000</v>
      </c>
    </row>
    <row r="2061" spans="1:8">
      <c r="A2061" s="335" t="s">
        <v>5088</v>
      </c>
      <c r="B2061" s="335" t="s">
        <v>5089</v>
      </c>
      <c r="C2061" s="335" t="s">
        <v>510</v>
      </c>
      <c r="D2061" s="335" t="s">
        <v>3999</v>
      </c>
      <c r="E2061" s="340">
        <v>39450</v>
      </c>
      <c r="F2061" s="340">
        <v>-550</v>
      </c>
      <c r="G2061" s="341">
        <v>-1.38</v>
      </c>
      <c r="H2061" s="340">
        <v>1748087412600</v>
      </c>
    </row>
    <row r="2062" spans="1:8">
      <c r="A2062" s="335" t="s">
        <v>5090</v>
      </c>
      <c r="B2062" s="335" t="s">
        <v>5091</v>
      </c>
      <c r="C2062" s="335" t="s">
        <v>510</v>
      </c>
      <c r="D2062" s="335" t="s">
        <v>3994</v>
      </c>
      <c r="E2062" s="340">
        <v>43400</v>
      </c>
      <c r="F2062" s="340">
        <v>100</v>
      </c>
      <c r="G2062" s="341">
        <v>0.23</v>
      </c>
      <c r="H2062" s="340">
        <v>591784692800</v>
      </c>
    </row>
    <row r="2063" spans="1:8">
      <c r="A2063" s="335" t="s">
        <v>5092</v>
      </c>
      <c r="B2063" s="335" t="s">
        <v>5093</v>
      </c>
      <c r="C2063" s="335" t="s">
        <v>510</v>
      </c>
      <c r="D2063" s="335" t="s">
        <v>4097</v>
      </c>
      <c r="E2063" s="340">
        <v>6160</v>
      </c>
      <c r="F2063" s="340">
        <v>20</v>
      </c>
      <c r="G2063" s="341">
        <v>0.33</v>
      </c>
      <c r="H2063" s="340">
        <v>1126619222960</v>
      </c>
    </row>
    <row r="2064" spans="1:8">
      <c r="A2064" s="335" t="s">
        <v>5094</v>
      </c>
      <c r="B2064" s="335" t="s">
        <v>5095</v>
      </c>
      <c r="C2064" s="335" t="s">
        <v>510</v>
      </c>
      <c r="D2064" s="335" t="s">
        <v>4057</v>
      </c>
      <c r="E2064" s="340">
        <v>582000</v>
      </c>
      <c r="F2064" s="340">
        <v>0</v>
      </c>
      <c r="G2064" s="341">
        <v>0</v>
      </c>
      <c r="H2064" s="340">
        <v>1072067280000</v>
      </c>
    </row>
    <row r="2065" spans="1:8">
      <c r="A2065" s="335" t="s">
        <v>5096</v>
      </c>
      <c r="B2065" s="335" t="s">
        <v>5097</v>
      </c>
      <c r="C2065" s="335" t="s">
        <v>510</v>
      </c>
      <c r="D2065" s="335" t="s">
        <v>4380</v>
      </c>
      <c r="E2065" s="340">
        <v>6980</v>
      </c>
      <c r="F2065" s="340">
        <v>-50</v>
      </c>
      <c r="G2065" s="341">
        <v>-0.71</v>
      </c>
      <c r="H2065" s="340">
        <v>154956000000</v>
      </c>
    </row>
    <row r="2066" spans="1:8">
      <c r="A2066" s="335" t="s">
        <v>5098</v>
      </c>
      <c r="B2066" s="335" t="s">
        <v>5099</v>
      </c>
      <c r="C2066" s="335" t="s">
        <v>510</v>
      </c>
      <c r="D2066" s="335" t="s">
        <v>4130</v>
      </c>
      <c r="E2066" s="340">
        <v>1875</v>
      </c>
      <c r="F2066" s="340">
        <v>-30</v>
      </c>
      <c r="G2066" s="341">
        <v>-1.57</v>
      </c>
      <c r="H2066" s="340">
        <v>100114696875</v>
      </c>
    </row>
    <row r="2067" spans="1:8">
      <c r="A2067" s="335" t="s">
        <v>5100</v>
      </c>
      <c r="B2067" s="335" t="s">
        <v>5101</v>
      </c>
      <c r="C2067" s="335" t="s">
        <v>510</v>
      </c>
      <c r="D2067" s="335" t="s">
        <v>4057</v>
      </c>
      <c r="E2067" s="340">
        <v>1145</v>
      </c>
      <c r="F2067" s="340">
        <v>-5</v>
      </c>
      <c r="G2067" s="341">
        <v>-0.43</v>
      </c>
      <c r="H2067" s="340">
        <v>109135304020</v>
      </c>
    </row>
    <row r="2068" spans="1:8">
      <c r="A2068" s="335" t="s">
        <v>5102</v>
      </c>
      <c r="B2068" s="335" t="s">
        <v>5103</v>
      </c>
      <c r="C2068" s="335" t="s">
        <v>510</v>
      </c>
      <c r="D2068" s="335" t="s">
        <v>3994</v>
      </c>
      <c r="E2068" s="340">
        <v>33550</v>
      </c>
      <c r="F2068" s="340">
        <v>-150</v>
      </c>
      <c r="G2068" s="341">
        <v>-0.45</v>
      </c>
      <c r="H2068" s="340">
        <v>201300000000</v>
      </c>
    </row>
    <row r="2069" spans="1:8">
      <c r="A2069" s="335" t="s">
        <v>5104</v>
      </c>
      <c r="B2069" s="335" t="s">
        <v>5105</v>
      </c>
      <c r="C2069" s="335" t="s">
        <v>510</v>
      </c>
      <c r="D2069" s="335" t="s">
        <v>4018</v>
      </c>
      <c r="E2069" s="340">
        <v>570000</v>
      </c>
      <c r="F2069" s="340">
        <v>0</v>
      </c>
      <c r="G2069" s="341">
        <v>0</v>
      </c>
      <c r="H2069" s="340">
        <v>2093029170000</v>
      </c>
    </row>
    <row r="2070" spans="1:8">
      <c r="A2070" s="335" t="s">
        <v>5106</v>
      </c>
      <c r="B2070" s="335" t="s">
        <v>5107</v>
      </c>
      <c r="C2070" s="335" t="s">
        <v>510</v>
      </c>
      <c r="D2070" s="335" t="s">
        <v>4097</v>
      </c>
      <c r="E2070" s="340">
        <v>1570</v>
      </c>
      <c r="F2070" s="340">
        <v>-10</v>
      </c>
      <c r="G2070" s="341">
        <v>-0.63</v>
      </c>
      <c r="H2070" s="340">
        <v>186154972220</v>
      </c>
    </row>
    <row r="2071" spans="1:8">
      <c r="A2071" s="335" t="s">
        <v>5108</v>
      </c>
      <c r="B2071" s="335" t="s">
        <v>5109</v>
      </c>
      <c r="C2071" s="335" t="s">
        <v>510</v>
      </c>
      <c r="D2071" s="335" t="s">
        <v>4018</v>
      </c>
      <c r="E2071" s="340">
        <v>130000</v>
      </c>
      <c r="F2071" s="340">
        <v>-1000</v>
      </c>
      <c r="G2071" s="341">
        <v>-0.76</v>
      </c>
      <c r="H2071" s="340">
        <v>5139697160000</v>
      </c>
    </row>
    <row r="2072" spans="1:8">
      <c r="A2072" s="335" t="s">
        <v>5110</v>
      </c>
      <c r="B2072" s="335" t="s">
        <v>5111</v>
      </c>
      <c r="C2072" s="335" t="s">
        <v>510</v>
      </c>
      <c r="D2072" s="335" t="s">
        <v>3994</v>
      </c>
      <c r="E2072" s="340">
        <v>14450</v>
      </c>
      <c r="F2072" s="340">
        <v>200</v>
      </c>
      <c r="G2072" s="341">
        <v>1.4</v>
      </c>
      <c r="H2072" s="340">
        <v>905226347900</v>
      </c>
    </row>
    <row r="2073" spans="1:8">
      <c r="A2073" s="335" t="s">
        <v>5112</v>
      </c>
      <c r="B2073" s="335" t="s">
        <v>5113</v>
      </c>
      <c r="C2073" s="335" t="s">
        <v>510</v>
      </c>
      <c r="D2073" s="335" t="s">
        <v>3991</v>
      </c>
      <c r="E2073" s="340">
        <v>4785</v>
      </c>
      <c r="F2073" s="340">
        <v>-20</v>
      </c>
      <c r="G2073" s="341">
        <v>-0.42</v>
      </c>
      <c r="H2073" s="340">
        <v>230317998405</v>
      </c>
    </row>
    <row r="2074" spans="1:8">
      <c r="A2074" s="335" t="s">
        <v>5114</v>
      </c>
      <c r="B2074" s="335" t="s">
        <v>5115</v>
      </c>
      <c r="C2074" s="335" t="s">
        <v>510</v>
      </c>
      <c r="D2074" s="335" t="s">
        <v>3994</v>
      </c>
      <c r="E2074" s="340">
        <v>10050</v>
      </c>
      <c r="F2074" s="340">
        <v>-50</v>
      </c>
      <c r="G2074" s="341">
        <v>-0.5</v>
      </c>
      <c r="H2074" s="340">
        <v>7258790214150</v>
      </c>
    </row>
    <row r="2075" spans="1:8">
      <c r="A2075" s="335" t="s">
        <v>5116</v>
      </c>
      <c r="B2075" s="335" t="s">
        <v>5117</v>
      </c>
      <c r="C2075" s="335" t="s">
        <v>510</v>
      </c>
      <c r="D2075" s="335" t="s">
        <v>3994</v>
      </c>
      <c r="E2075" s="340">
        <v>11000</v>
      </c>
      <c r="F2075" s="340">
        <v>150</v>
      </c>
      <c r="G2075" s="341">
        <v>1.38</v>
      </c>
      <c r="H2075" s="340">
        <v>633004790000</v>
      </c>
    </row>
    <row r="2076" spans="1:8">
      <c r="A2076" s="335" t="s">
        <v>5118</v>
      </c>
      <c r="B2076" s="335" t="s">
        <v>5119</v>
      </c>
      <c r="C2076" s="335" t="s">
        <v>510</v>
      </c>
      <c r="D2076" s="335" t="s">
        <v>4097</v>
      </c>
      <c r="E2076" s="340">
        <v>8900</v>
      </c>
      <c r="F2076" s="340">
        <v>-40</v>
      </c>
      <c r="G2076" s="341">
        <v>-0.45</v>
      </c>
      <c r="H2076" s="340">
        <v>130945103700</v>
      </c>
    </row>
    <row r="2077" spans="1:8">
      <c r="A2077" s="335" t="s">
        <v>5120</v>
      </c>
      <c r="B2077" s="335" t="s">
        <v>5121</v>
      </c>
      <c r="C2077" s="335" t="s">
        <v>510</v>
      </c>
      <c r="D2077" s="335" t="s">
        <v>3999</v>
      </c>
      <c r="E2077" s="340">
        <v>2235</v>
      </c>
      <c r="F2077" s="340">
        <v>-285</v>
      </c>
      <c r="G2077" s="341">
        <v>-11.31</v>
      </c>
      <c r="H2077" s="340">
        <v>112642732755</v>
      </c>
    </row>
    <row r="2078" spans="1:8">
      <c r="A2078" s="335" t="s">
        <v>5122</v>
      </c>
      <c r="B2078" s="335" t="s">
        <v>5123</v>
      </c>
      <c r="C2078" s="335" t="s">
        <v>510</v>
      </c>
      <c r="D2078" s="335" t="s">
        <v>3994</v>
      </c>
      <c r="E2078" s="340">
        <v>693</v>
      </c>
      <c r="F2078" s="340">
        <v>5</v>
      </c>
      <c r="G2078" s="341">
        <v>0.73</v>
      </c>
      <c r="H2078" s="340">
        <v>605822960358</v>
      </c>
    </row>
    <row r="2079" spans="1:8">
      <c r="A2079" s="335" t="s">
        <v>5124</v>
      </c>
      <c r="B2079" s="335" t="s">
        <v>5125</v>
      </c>
      <c r="C2079" s="335" t="s">
        <v>510</v>
      </c>
      <c r="D2079" s="335" t="s">
        <v>4018</v>
      </c>
      <c r="E2079" s="340">
        <v>4085</v>
      </c>
      <c r="F2079" s="340">
        <v>0</v>
      </c>
      <c r="G2079" s="341">
        <v>0</v>
      </c>
      <c r="H2079" s="340">
        <v>126226500000</v>
      </c>
    </row>
    <row r="2080" spans="1:8">
      <c r="A2080" s="335" t="s">
        <v>1229</v>
      </c>
      <c r="B2080" s="335" t="s">
        <v>1230</v>
      </c>
      <c r="C2080" s="335" t="s">
        <v>510</v>
      </c>
      <c r="D2080" s="335" t="s">
        <v>4090</v>
      </c>
      <c r="E2080" s="340">
        <v>5910</v>
      </c>
      <c r="F2080" s="340">
        <v>110</v>
      </c>
      <c r="G2080" s="341">
        <v>1.9</v>
      </c>
      <c r="H2080" s="340">
        <v>108236059140</v>
      </c>
    </row>
    <row r="2081" spans="1:8">
      <c r="A2081" s="335" t="s">
        <v>5126</v>
      </c>
      <c r="B2081" s="335" t="s">
        <v>5127</v>
      </c>
      <c r="C2081" s="335" t="s">
        <v>510</v>
      </c>
      <c r="D2081" s="335" t="s">
        <v>4543</v>
      </c>
      <c r="E2081" s="340">
        <v>4820</v>
      </c>
      <c r="F2081" s="340">
        <v>50</v>
      </c>
      <c r="G2081" s="341">
        <v>1.05</v>
      </c>
      <c r="H2081" s="340">
        <v>97374767880</v>
      </c>
    </row>
    <row r="2082" spans="1:8">
      <c r="A2082" s="335" t="s">
        <v>5128</v>
      </c>
      <c r="B2082" s="335" t="s">
        <v>5129</v>
      </c>
      <c r="C2082" s="335" t="s">
        <v>510</v>
      </c>
      <c r="D2082" s="335" t="s">
        <v>4050</v>
      </c>
      <c r="E2082" s="340">
        <v>7960</v>
      </c>
      <c r="F2082" s="340">
        <v>90</v>
      </c>
      <c r="G2082" s="341">
        <v>1.1399999999999999</v>
      </c>
      <c r="H2082" s="340">
        <v>60671120000</v>
      </c>
    </row>
    <row r="2083" spans="1:8">
      <c r="A2083" s="335" t="s">
        <v>1280</v>
      </c>
      <c r="B2083" s="335" t="s">
        <v>1281</v>
      </c>
      <c r="C2083" s="335" t="s">
        <v>510</v>
      </c>
      <c r="D2083" s="335" t="s">
        <v>4090</v>
      </c>
      <c r="E2083" s="340">
        <v>7870</v>
      </c>
      <c r="F2083" s="340">
        <v>640</v>
      </c>
      <c r="G2083" s="341">
        <v>8.85</v>
      </c>
      <c r="H2083" s="340">
        <v>78700000000</v>
      </c>
    </row>
    <row r="2084" spans="1:8">
      <c r="A2084" s="335" t="s">
        <v>5130</v>
      </c>
      <c r="B2084" s="335" t="s">
        <v>5131</v>
      </c>
      <c r="C2084" s="335" t="s">
        <v>510</v>
      </c>
      <c r="D2084" s="335" t="s">
        <v>3994</v>
      </c>
      <c r="E2084" s="340">
        <v>3075</v>
      </c>
      <c r="F2084" s="340">
        <v>165</v>
      </c>
      <c r="G2084" s="341">
        <v>5.67</v>
      </c>
      <c r="H2084" s="340">
        <v>244088364750</v>
      </c>
    </row>
    <row r="2085" spans="1:8">
      <c r="A2085" s="335" t="s">
        <v>5132</v>
      </c>
      <c r="B2085" s="335" t="s">
        <v>5133</v>
      </c>
      <c r="C2085" s="335" t="s">
        <v>510</v>
      </c>
      <c r="D2085" s="335" t="s">
        <v>3991</v>
      </c>
      <c r="E2085" s="340">
        <v>3985</v>
      </c>
      <c r="F2085" s="340">
        <v>675</v>
      </c>
      <c r="G2085" s="341">
        <v>20.39</v>
      </c>
      <c r="H2085" s="340">
        <v>460291350225</v>
      </c>
    </row>
    <row r="2086" spans="1:8">
      <c r="A2086" s="335" t="s">
        <v>5134</v>
      </c>
      <c r="B2086" s="335" t="s">
        <v>5135</v>
      </c>
      <c r="C2086" s="335" t="s">
        <v>510</v>
      </c>
      <c r="D2086" s="335" t="s">
        <v>4004</v>
      </c>
      <c r="E2086" s="340">
        <v>23100</v>
      </c>
      <c r="F2086" s="340">
        <v>700</v>
      </c>
      <c r="G2086" s="341">
        <v>3.13</v>
      </c>
      <c r="H2086" s="340">
        <v>50820000000</v>
      </c>
    </row>
    <row r="2087" spans="1:8">
      <c r="A2087" s="335" t="s">
        <v>5136</v>
      </c>
      <c r="B2087" s="335" t="s">
        <v>5137</v>
      </c>
      <c r="C2087" s="335" t="s">
        <v>510</v>
      </c>
      <c r="D2087" s="335" t="s">
        <v>3999</v>
      </c>
      <c r="E2087" s="340">
        <v>2815</v>
      </c>
      <c r="F2087" s="340">
        <v>-10</v>
      </c>
      <c r="G2087" s="341">
        <v>-0.35</v>
      </c>
      <c r="H2087" s="340">
        <v>136599682230</v>
      </c>
    </row>
    <row r="2088" spans="1:8">
      <c r="A2088" s="335" t="s">
        <v>5138</v>
      </c>
      <c r="B2088" s="335" t="s">
        <v>5139</v>
      </c>
      <c r="C2088" s="335" t="s">
        <v>510</v>
      </c>
      <c r="D2088" s="335" t="s">
        <v>3999</v>
      </c>
      <c r="E2088" s="340">
        <v>1665</v>
      </c>
      <c r="F2088" s="340">
        <v>-15</v>
      </c>
      <c r="G2088" s="341">
        <v>-0.89</v>
      </c>
      <c r="H2088" s="340">
        <v>109510233480</v>
      </c>
    </row>
    <row r="2089" spans="1:8">
      <c r="A2089" s="335" t="s">
        <v>5140</v>
      </c>
      <c r="B2089" s="335" t="s">
        <v>5141</v>
      </c>
      <c r="C2089" s="335" t="s">
        <v>510</v>
      </c>
      <c r="D2089" s="335" t="s">
        <v>4097</v>
      </c>
      <c r="E2089" s="340">
        <v>49300</v>
      </c>
      <c r="F2089" s="340">
        <v>-100</v>
      </c>
      <c r="G2089" s="341">
        <v>-0.2</v>
      </c>
      <c r="H2089" s="340">
        <v>800869724600</v>
      </c>
    </row>
    <row r="2090" spans="1:8">
      <c r="A2090" s="335" t="s">
        <v>5142</v>
      </c>
      <c r="B2090" s="335" t="s">
        <v>5143</v>
      </c>
      <c r="C2090" s="335" t="s">
        <v>510</v>
      </c>
      <c r="D2090" s="335" t="s">
        <v>1423</v>
      </c>
      <c r="E2090" s="340">
        <v>67700</v>
      </c>
      <c r="F2090" s="340">
        <v>100</v>
      </c>
      <c r="G2090" s="341">
        <v>0.15</v>
      </c>
      <c r="H2090" s="340">
        <v>601842371100</v>
      </c>
    </row>
    <row r="2091" spans="1:8">
      <c r="A2091" s="335" t="s">
        <v>5144</v>
      </c>
      <c r="B2091" s="335" t="s">
        <v>5145</v>
      </c>
      <c r="C2091" s="335" t="s">
        <v>510</v>
      </c>
      <c r="D2091" s="335" t="s">
        <v>4354</v>
      </c>
      <c r="E2091" s="340">
        <v>8580</v>
      </c>
      <c r="F2091" s="340">
        <v>-200</v>
      </c>
      <c r="G2091" s="341">
        <v>-2.2799999999999998</v>
      </c>
      <c r="H2091" s="340">
        <v>133947691020</v>
      </c>
    </row>
    <row r="2092" spans="1:8">
      <c r="A2092" s="335" t="s">
        <v>5146</v>
      </c>
      <c r="B2092" s="335" t="s">
        <v>5147</v>
      </c>
      <c r="C2092" s="335" t="s">
        <v>510</v>
      </c>
      <c r="D2092" s="335" t="s">
        <v>4354</v>
      </c>
      <c r="E2092" s="340">
        <v>4130</v>
      </c>
      <c r="F2092" s="340">
        <v>50</v>
      </c>
      <c r="G2092" s="341">
        <v>1.23</v>
      </c>
      <c r="H2092" s="340">
        <v>173460000000</v>
      </c>
    </row>
    <row r="2093" spans="1:8">
      <c r="A2093" s="335" t="s">
        <v>5148</v>
      </c>
      <c r="B2093" s="335" t="s">
        <v>5149</v>
      </c>
      <c r="C2093" s="335" t="s">
        <v>510</v>
      </c>
      <c r="D2093" s="335" t="s">
        <v>4138</v>
      </c>
      <c r="E2093" s="340">
        <v>1580</v>
      </c>
      <c r="F2093" s="340">
        <v>15</v>
      </c>
      <c r="G2093" s="341">
        <v>0.96</v>
      </c>
      <c r="H2093" s="340">
        <v>108562341940</v>
      </c>
    </row>
    <row r="2094" spans="1:8">
      <c r="A2094" s="335" t="s">
        <v>5150</v>
      </c>
      <c r="B2094" s="335" t="s">
        <v>5151</v>
      </c>
      <c r="C2094" s="335" t="s">
        <v>510</v>
      </c>
      <c r="D2094" s="335" t="s">
        <v>3999</v>
      </c>
      <c r="E2094" s="340">
        <v>11400</v>
      </c>
      <c r="F2094" s="340">
        <v>-50</v>
      </c>
      <c r="G2094" s="341">
        <v>-0.44</v>
      </c>
      <c r="H2094" s="340">
        <v>311524665000</v>
      </c>
    </row>
    <row r="2095" spans="1:8">
      <c r="A2095" s="335" t="s">
        <v>5152</v>
      </c>
      <c r="B2095" s="335" t="s">
        <v>5153</v>
      </c>
      <c r="C2095" s="335" t="s">
        <v>510</v>
      </c>
      <c r="D2095" s="335" t="s">
        <v>4130</v>
      </c>
      <c r="E2095" s="340">
        <v>3215</v>
      </c>
      <c r="F2095" s="340">
        <v>80</v>
      </c>
      <c r="G2095" s="341">
        <v>2.5499999999999998</v>
      </c>
      <c r="H2095" s="340">
        <v>83421212500</v>
      </c>
    </row>
    <row r="2096" spans="1:8">
      <c r="A2096" s="335" t="s">
        <v>5154</v>
      </c>
      <c r="B2096" s="335" t="s">
        <v>5155</v>
      </c>
      <c r="C2096" s="335" t="s">
        <v>510</v>
      </c>
      <c r="D2096" s="335" t="s">
        <v>3991</v>
      </c>
      <c r="E2096" s="340">
        <v>6640</v>
      </c>
      <c r="F2096" s="340">
        <v>240</v>
      </c>
      <c r="G2096" s="341">
        <v>3.75</v>
      </c>
      <c r="H2096" s="340">
        <v>172917631680</v>
      </c>
    </row>
    <row r="2097" spans="1:8">
      <c r="A2097" s="335" t="s">
        <v>5156</v>
      </c>
      <c r="B2097" s="335" t="s">
        <v>5157</v>
      </c>
      <c r="C2097" s="335" t="s">
        <v>510</v>
      </c>
      <c r="D2097" s="335" t="s">
        <v>4033</v>
      </c>
      <c r="E2097" s="340">
        <v>3715</v>
      </c>
      <c r="F2097" s="340">
        <v>180</v>
      </c>
      <c r="G2097" s="341">
        <v>5.09</v>
      </c>
      <c r="H2097" s="340">
        <v>741501279840</v>
      </c>
    </row>
    <row r="2098" spans="1:8">
      <c r="A2098" s="335" t="s">
        <v>5158</v>
      </c>
      <c r="B2098" s="335" t="s">
        <v>5159</v>
      </c>
      <c r="C2098" s="335" t="s">
        <v>510</v>
      </c>
      <c r="D2098" s="335" t="s">
        <v>4033</v>
      </c>
      <c r="E2098" s="340">
        <v>3890</v>
      </c>
      <c r="F2098" s="340">
        <v>230</v>
      </c>
      <c r="G2098" s="341">
        <v>6.28</v>
      </c>
      <c r="H2098" s="340">
        <v>50228504680</v>
      </c>
    </row>
    <row r="2099" spans="1:8">
      <c r="A2099" s="335" t="s">
        <v>5160</v>
      </c>
      <c r="B2099" s="335" t="s">
        <v>5161</v>
      </c>
      <c r="C2099" s="335" t="s">
        <v>510</v>
      </c>
      <c r="D2099" s="335" t="s">
        <v>4037</v>
      </c>
      <c r="E2099" s="340">
        <v>2440</v>
      </c>
      <c r="F2099" s="340">
        <v>0</v>
      </c>
      <c r="G2099" s="341">
        <v>0</v>
      </c>
      <c r="H2099" s="340">
        <v>359254954280</v>
      </c>
    </row>
    <row r="2100" spans="1:8">
      <c r="A2100" s="335" t="s">
        <v>5162</v>
      </c>
      <c r="B2100" s="335" t="s">
        <v>5163</v>
      </c>
      <c r="C2100" s="335" t="s">
        <v>510</v>
      </c>
      <c r="D2100" s="335" t="s">
        <v>3991</v>
      </c>
      <c r="E2100" s="340">
        <v>4220</v>
      </c>
      <c r="F2100" s="340">
        <v>120</v>
      </c>
      <c r="G2100" s="341">
        <v>2.93</v>
      </c>
      <c r="H2100" s="340">
        <v>55684815880</v>
      </c>
    </row>
    <row r="2101" spans="1:8">
      <c r="A2101" s="335" t="s">
        <v>5164</v>
      </c>
      <c r="B2101" s="335" t="s">
        <v>5165</v>
      </c>
      <c r="C2101" s="335" t="s">
        <v>510</v>
      </c>
      <c r="D2101" s="335" t="s">
        <v>4097</v>
      </c>
      <c r="E2101" s="340">
        <v>8700</v>
      </c>
      <c r="F2101" s="340">
        <v>-380</v>
      </c>
      <c r="G2101" s="341">
        <v>-4.1900000000000004</v>
      </c>
      <c r="H2101" s="340">
        <v>69906648900</v>
      </c>
    </row>
    <row r="2102" spans="1:8">
      <c r="A2102" s="335" t="s">
        <v>5166</v>
      </c>
      <c r="B2102" s="335" t="s">
        <v>5167</v>
      </c>
      <c r="C2102" s="335" t="s">
        <v>510</v>
      </c>
      <c r="D2102" s="335" t="s">
        <v>4097</v>
      </c>
      <c r="E2102" s="340">
        <v>8900</v>
      </c>
      <c r="F2102" s="340">
        <v>-80</v>
      </c>
      <c r="G2102" s="341">
        <v>-0.89</v>
      </c>
      <c r="H2102" s="340">
        <v>10087838500</v>
      </c>
    </row>
    <row r="2103" spans="1:8">
      <c r="A2103" s="335" t="s">
        <v>5168</v>
      </c>
      <c r="B2103" s="335" t="s">
        <v>5169</v>
      </c>
      <c r="C2103" s="335" t="s">
        <v>510</v>
      </c>
      <c r="D2103" s="335" t="s">
        <v>4097</v>
      </c>
      <c r="E2103" s="340">
        <v>22650</v>
      </c>
      <c r="F2103" s="340">
        <v>450</v>
      </c>
      <c r="G2103" s="341">
        <v>2.0299999999999998</v>
      </c>
      <c r="H2103" s="340">
        <v>3716412000</v>
      </c>
    </row>
    <row r="2104" spans="1:8">
      <c r="A2104" s="335" t="s">
        <v>5170</v>
      </c>
      <c r="B2104" s="335" t="s">
        <v>5171</v>
      </c>
      <c r="C2104" s="335" t="s">
        <v>510</v>
      </c>
      <c r="D2104" s="335" t="s">
        <v>4033</v>
      </c>
      <c r="E2104" s="340">
        <v>4065</v>
      </c>
      <c r="F2104" s="340">
        <v>25</v>
      </c>
      <c r="G2104" s="341">
        <v>0.62</v>
      </c>
      <c r="H2104" s="340">
        <v>393761989170</v>
      </c>
    </row>
    <row r="2105" spans="1:8">
      <c r="A2105" s="335" t="s">
        <v>5172</v>
      </c>
      <c r="B2105" s="335" t="s">
        <v>5173</v>
      </c>
      <c r="C2105" s="335" t="s">
        <v>510</v>
      </c>
      <c r="D2105" s="335" t="s">
        <v>4097</v>
      </c>
      <c r="E2105" s="340">
        <v>63100</v>
      </c>
      <c r="F2105" s="340">
        <v>100</v>
      </c>
      <c r="G2105" s="341">
        <v>0.16</v>
      </c>
      <c r="H2105" s="340">
        <v>4415293712900</v>
      </c>
    </row>
    <row r="2106" spans="1:8">
      <c r="A2106" s="335" t="s">
        <v>5174</v>
      </c>
      <c r="B2106" s="335" t="s">
        <v>5175</v>
      </c>
      <c r="C2106" s="335" t="s">
        <v>510</v>
      </c>
      <c r="D2106" s="335" t="s">
        <v>4097</v>
      </c>
      <c r="E2106" s="340">
        <v>60500</v>
      </c>
      <c r="F2106" s="340">
        <v>100</v>
      </c>
      <c r="G2106" s="341">
        <v>0.17</v>
      </c>
      <c r="H2106" s="340">
        <v>71446870000</v>
      </c>
    </row>
    <row r="2107" spans="1:8">
      <c r="A2107" s="335" t="s">
        <v>5176</v>
      </c>
      <c r="B2107" s="335" t="s">
        <v>5177</v>
      </c>
      <c r="C2107" s="335" t="s">
        <v>510</v>
      </c>
      <c r="D2107" s="335" t="s">
        <v>4033</v>
      </c>
      <c r="E2107" s="340">
        <v>2615</v>
      </c>
      <c r="F2107" s="340">
        <v>70</v>
      </c>
      <c r="G2107" s="341">
        <v>2.75</v>
      </c>
      <c r="H2107" s="340">
        <v>148276815225</v>
      </c>
    </row>
    <row r="2108" spans="1:8">
      <c r="A2108" s="335" t="s">
        <v>5178</v>
      </c>
      <c r="B2108" s="335" t="s">
        <v>5179</v>
      </c>
      <c r="C2108" s="335" t="s">
        <v>510</v>
      </c>
      <c r="D2108" s="335" t="s">
        <v>4033</v>
      </c>
      <c r="E2108" s="340">
        <v>2640</v>
      </c>
      <c r="F2108" s="340">
        <v>0</v>
      </c>
      <c r="G2108" s="341">
        <v>0</v>
      </c>
      <c r="H2108" s="340">
        <v>46137762000</v>
      </c>
    </row>
    <row r="2109" spans="1:8">
      <c r="A2109" s="335" t="s">
        <v>5180</v>
      </c>
      <c r="B2109" s="335" t="s">
        <v>5181</v>
      </c>
      <c r="C2109" s="335" t="s">
        <v>510</v>
      </c>
      <c r="D2109" s="335" t="s">
        <v>1423</v>
      </c>
      <c r="E2109" s="340">
        <v>20250</v>
      </c>
      <c r="F2109" s="340">
        <v>-100</v>
      </c>
      <c r="G2109" s="341">
        <v>-0.49</v>
      </c>
      <c r="H2109" s="340">
        <v>502200000000</v>
      </c>
    </row>
    <row r="2110" spans="1:8">
      <c r="A2110" s="335" t="s">
        <v>5182</v>
      </c>
      <c r="B2110" s="335" t="s">
        <v>5183</v>
      </c>
      <c r="C2110" s="335" t="s">
        <v>510</v>
      </c>
      <c r="D2110" s="335" t="s">
        <v>4380</v>
      </c>
      <c r="E2110" s="340">
        <v>9550</v>
      </c>
      <c r="F2110" s="340">
        <v>-20</v>
      </c>
      <c r="G2110" s="341">
        <v>-0.21</v>
      </c>
      <c r="H2110" s="340">
        <v>104597664250</v>
      </c>
    </row>
    <row r="2111" spans="1:8">
      <c r="A2111" s="335" t="s">
        <v>5184</v>
      </c>
      <c r="B2111" s="335" t="s">
        <v>5185</v>
      </c>
      <c r="C2111" s="335" t="s">
        <v>510</v>
      </c>
      <c r="D2111" s="335" t="s">
        <v>4057</v>
      </c>
      <c r="E2111" s="340">
        <v>2780</v>
      </c>
      <c r="F2111" s="340">
        <v>-25</v>
      </c>
      <c r="G2111" s="341">
        <v>-0.89</v>
      </c>
      <c r="H2111" s="340">
        <v>92968760000</v>
      </c>
    </row>
    <row r="2112" spans="1:8">
      <c r="A2112" s="335" t="s">
        <v>5186</v>
      </c>
      <c r="B2112" s="335" t="s">
        <v>5187</v>
      </c>
      <c r="C2112" s="335" t="s">
        <v>510</v>
      </c>
      <c r="D2112" s="335" t="s">
        <v>3991</v>
      </c>
      <c r="E2112" s="340">
        <v>60500</v>
      </c>
      <c r="F2112" s="340">
        <v>-1000</v>
      </c>
      <c r="G2112" s="341">
        <v>-1.63</v>
      </c>
      <c r="H2112" s="340">
        <v>1210000000000</v>
      </c>
    </row>
    <row r="2113" spans="1:8">
      <c r="A2113" s="335" t="s">
        <v>5188</v>
      </c>
      <c r="B2113" s="335" t="s">
        <v>5189</v>
      </c>
      <c r="C2113" s="335" t="s">
        <v>510</v>
      </c>
      <c r="D2113" s="335" t="s">
        <v>3991</v>
      </c>
      <c r="E2113" s="340">
        <v>5750</v>
      </c>
      <c r="F2113" s="340">
        <v>-10</v>
      </c>
      <c r="G2113" s="341">
        <v>-0.17</v>
      </c>
      <c r="H2113" s="340">
        <v>364214142500</v>
      </c>
    </row>
    <row r="2114" spans="1:8">
      <c r="A2114" s="335" t="s">
        <v>5190</v>
      </c>
      <c r="B2114" s="335" t="s">
        <v>5191</v>
      </c>
      <c r="C2114" s="335" t="s">
        <v>510</v>
      </c>
      <c r="D2114" s="335" t="s">
        <v>3999</v>
      </c>
      <c r="E2114" s="340">
        <v>168500</v>
      </c>
      <c r="F2114" s="340">
        <v>-2500</v>
      </c>
      <c r="G2114" s="341">
        <v>-1.46</v>
      </c>
      <c r="H2114" s="340">
        <v>4697075501500</v>
      </c>
    </row>
    <row r="2115" spans="1:8">
      <c r="A2115" s="335" t="s">
        <v>1187</v>
      </c>
      <c r="B2115" s="335" t="s">
        <v>1188</v>
      </c>
      <c r="C2115" s="335" t="s">
        <v>510</v>
      </c>
      <c r="D2115" s="335" t="s">
        <v>4037</v>
      </c>
      <c r="E2115" s="340">
        <v>3340</v>
      </c>
      <c r="F2115" s="340">
        <v>-70</v>
      </c>
      <c r="G2115" s="341">
        <v>-2.0499999999999998</v>
      </c>
      <c r="H2115" s="340">
        <v>137836449320</v>
      </c>
    </row>
    <row r="2116" spans="1:8">
      <c r="A2116" s="335" t="s">
        <v>5192</v>
      </c>
      <c r="B2116" s="335" t="s">
        <v>5193</v>
      </c>
      <c r="C2116" s="335" t="s">
        <v>510</v>
      </c>
      <c r="D2116" s="335" t="s">
        <v>1423</v>
      </c>
      <c r="E2116" s="340">
        <v>11550</v>
      </c>
      <c r="F2116" s="340">
        <v>-100</v>
      </c>
      <c r="G2116" s="341">
        <v>-0.86</v>
      </c>
      <c r="H2116" s="340">
        <v>299201098350</v>
      </c>
    </row>
    <row r="2117" spans="1:8">
      <c r="A2117" s="335" t="s">
        <v>5194</v>
      </c>
      <c r="B2117" s="335" t="s">
        <v>5195</v>
      </c>
      <c r="C2117" s="335" t="s">
        <v>510</v>
      </c>
      <c r="D2117" s="335" t="s">
        <v>3991</v>
      </c>
      <c r="E2117" s="340">
        <v>1570</v>
      </c>
      <c r="F2117" s="340">
        <v>50</v>
      </c>
      <c r="G2117" s="341">
        <v>3.29</v>
      </c>
      <c r="H2117" s="340">
        <v>67277012000</v>
      </c>
    </row>
    <row r="2118" spans="1:8">
      <c r="A2118" s="335" t="s">
        <v>5196</v>
      </c>
      <c r="B2118" s="335" t="s">
        <v>5197</v>
      </c>
      <c r="C2118" s="335" t="s">
        <v>510</v>
      </c>
      <c r="D2118" s="335" t="s">
        <v>3999</v>
      </c>
      <c r="E2118" s="340">
        <v>388</v>
      </c>
      <c r="F2118" s="340">
        <v>-15</v>
      </c>
      <c r="G2118" s="341">
        <v>-3.72</v>
      </c>
      <c r="H2118" s="340">
        <v>300056906296</v>
      </c>
    </row>
    <row r="2119" spans="1:8">
      <c r="A2119" s="335" t="s">
        <v>5198</v>
      </c>
      <c r="B2119" s="335" t="s">
        <v>5199</v>
      </c>
      <c r="C2119" s="335" t="s">
        <v>510</v>
      </c>
      <c r="D2119" s="335" t="s">
        <v>4090</v>
      </c>
      <c r="E2119" s="340">
        <v>4590</v>
      </c>
      <c r="F2119" s="340">
        <v>-80</v>
      </c>
      <c r="G2119" s="341">
        <v>-1.71</v>
      </c>
      <c r="H2119" s="340">
        <v>210417506460</v>
      </c>
    </row>
    <row r="2120" spans="1:8">
      <c r="A2120" s="335" t="s">
        <v>5200</v>
      </c>
      <c r="B2120" s="335" t="s">
        <v>5201</v>
      </c>
      <c r="C2120" s="335" t="s">
        <v>510</v>
      </c>
      <c r="D2120" s="335" t="s">
        <v>4097</v>
      </c>
      <c r="E2120" s="340">
        <v>17300</v>
      </c>
      <c r="F2120" s="340">
        <v>300</v>
      </c>
      <c r="G2120" s="341">
        <v>1.76</v>
      </c>
      <c r="H2120" s="340">
        <v>309822153500</v>
      </c>
    </row>
    <row r="2121" spans="1:8">
      <c r="A2121" s="335" t="s">
        <v>5202</v>
      </c>
      <c r="B2121" s="335" t="s">
        <v>5203</v>
      </c>
      <c r="C2121" s="335" t="s">
        <v>510</v>
      </c>
      <c r="D2121" s="335" t="s">
        <v>3991</v>
      </c>
      <c r="E2121" s="340">
        <v>3360</v>
      </c>
      <c r="F2121" s="340">
        <v>-25</v>
      </c>
      <c r="G2121" s="341">
        <v>-0.74</v>
      </c>
      <c r="H2121" s="340">
        <v>356630053920</v>
      </c>
    </row>
    <row r="2122" spans="1:8">
      <c r="A2122" s="335" t="s">
        <v>5204</v>
      </c>
      <c r="B2122" s="335" t="s">
        <v>5205</v>
      </c>
      <c r="C2122" s="335" t="s">
        <v>510</v>
      </c>
      <c r="D2122" s="335" t="s">
        <v>3991</v>
      </c>
      <c r="E2122" s="340">
        <v>4910</v>
      </c>
      <c r="F2122" s="340">
        <v>10</v>
      </c>
      <c r="G2122" s="341">
        <v>0.2</v>
      </c>
      <c r="H2122" s="340">
        <v>101146000000</v>
      </c>
    </row>
    <row r="2123" spans="1:8">
      <c r="A2123" s="335" t="s">
        <v>5206</v>
      </c>
      <c r="B2123" s="335" t="s">
        <v>5207</v>
      </c>
      <c r="C2123" s="335" t="s">
        <v>510</v>
      </c>
      <c r="D2123" s="335" t="s">
        <v>3991</v>
      </c>
      <c r="E2123" s="340">
        <v>4875</v>
      </c>
      <c r="F2123" s="340">
        <v>-20</v>
      </c>
      <c r="G2123" s="341">
        <v>-0.41</v>
      </c>
      <c r="H2123" s="340">
        <v>117000000000</v>
      </c>
    </row>
    <row r="2124" spans="1:8">
      <c r="A2124" s="335" t="s">
        <v>5208</v>
      </c>
      <c r="B2124" s="335" t="s">
        <v>5209</v>
      </c>
      <c r="C2124" s="335" t="s">
        <v>510</v>
      </c>
      <c r="D2124" s="335" t="s">
        <v>3999</v>
      </c>
      <c r="E2124" s="340">
        <v>22450</v>
      </c>
      <c r="F2124" s="340">
        <v>-1000</v>
      </c>
      <c r="G2124" s="341">
        <v>-4.26</v>
      </c>
      <c r="H2124" s="340">
        <v>62860000000</v>
      </c>
    </row>
    <row r="2125" spans="1:8">
      <c r="A2125" s="335" t="s">
        <v>5210</v>
      </c>
      <c r="B2125" s="335" t="s">
        <v>5211</v>
      </c>
      <c r="C2125" s="335" t="s">
        <v>510</v>
      </c>
      <c r="D2125" s="335" t="s">
        <v>4004</v>
      </c>
      <c r="E2125" s="340">
        <v>1285</v>
      </c>
      <c r="F2125" s="340">
        <v>-5</v>
      </c>
      <c r="G2125" s="341">
        <v>-0.39</v>
      </c>
      <c r="H2125" s="340">
        <v>75728898575</v>
      </c>
    </row>
    <row r="2126" spans="1:8">
      <c r="A2126" s="335" t="s">
        <v>5212</v>
      </c>
      <c r="B2126" s="335" t="s">
        <v>5213</v>
      </c>
      <c r="C2126" s="335" t="s">
        <v>510</v>
      </c>
      <c r="D2126" s="335" t="s">
        <v>3999</v>
      </c>
      <c r="E2126" s="340">
        <v>3940</v>
      </c>
      <c r="F2126" s="340">
        <v>515</v>
      </c>
      <c r="G2126" s="341">
        <v>15.04</v>
      </c>
      <c r="H2126" s="340">
        <v>203151904180</v>
      </c>
    </row>
    <row r="2127" spans="1:8">
      <c r="A2127" s="335" t="s">
        <v>5214</v>
      </c>
      <c r="B2127" s="335" t="s">
        <v>5215</v>
      </c>
      <c r="C2127" s="335" t="s">
        <v>510</v>
      </c>
      <c r="D2127" s="335" t="s">
        <v>4135</v>
      </c>
      <c r="E2127" s="340">
        <v>2985</v>
      </c>
      <c r="F2127" s="340">
        <v>-125</v>
      </c>
      <c r="G2127" s="341">
        <v>-4.0199999999999996</v>
      </c>
      <c r="H2127" s="340">
        <v>306608054010</v>
      </c>
    </row>
    <row r="2128" spans="1:8">
      <c r="A2128" s="335" t="s">
        <v>5216</v>
      </c>
      <c r="B2128" s="335" t="s">
        <v>5217</v>
      </c>
      <c r="C2128" s="335" t="s">
        <v>510</v>
      </c>
      <c r="D2128" s="335" t="s">
        <v>4130</v>
      </c>
      <c r="E2128" s="340">
        <v>15000</v>
      </c>
      <c r="F2128" s="340">
        <v>500</v>
      </c>
      <c r="G2128" s="341">
        <v>3.45</v>
      </c>
      <c r="H2128" s="340">
        <v>227401920000</v>
      </c>
    </row>
    <row r="2129" spans="1:8">
      <c r="A2129" s="335" t="s">
        <v>5218</v>
      </c>
      <c r="B2129" s="335" t="s">
        <v>5219</v>
      </c>
      <c r="C2129" s="335" t="s">
        <v>510</v>
      </c>
      <c r="D2129" s="335" t="s">
        <v>4217</v>
      </c>
      <c r="E2129" s="340">
        <v>25950</v>
      </c>
      <c r="F2129" s="340">
        <v>150</v>
      </c>
      <c r="G2129" s="341">
        <v>0.57999999999999996</v>
      </c>
      <c r="H2129" s="340">
        <v>113524866300</v>
      </c>
    </row>
    <row r="2130" spans="1:8">
      <c r="A2130" s="335" t="s">
        <v>5220</v>
      </c>
      <c r="B2130" s="335" t="s">
        <v>5221</v>
      </c>
      <c r="C2130" s="335" t="s">
        <v>510</v>
      </c>
      <c r="D2130" s="335" t="s">
        <v>4015</v>
      </c>
      <c r="E2130" s="340">
        <v>4320</v>
      </c>
      <c r="F2130" s="340">
        <v>30</v>
      </c>
      <c r="G2130" s="341">
        <v>0.7</v>
      </c>
      <c r="H2130" s="340">
        <v>128510815680</v>
      </c>
    </row>
    <row r="2131" spans="1:8">
      <c r="A2131" s="335" t="s">
        <v>5222</v>
      </c>
      <c r="B2131" s="335" t="s">
        <v>5223</v>
      </c>
      <c r="C2131" s="335" t="s">
        <v>510</v>
      </c>
      <c r="D2131" s="335" t="s">
        <v>4130</v>
      </c>
      <c r="E2131" s="340">
        <v>7000</v>
      </c>
      <c r="F2131" s="340">
        <v>110</v>
      </c>
      <c r="G2131" s="341">
        <v>1.6</v>
      </c>
      <c r="H2131" s="340">
        <v>70000000000</v>
      </c>
    </row>
    <row r="2132" spans="1:8">
      <c r="A2132" s="335" t="s">
        <v>5224</v>
      </c>
      <c r="B2132" s="335" t="s">
        <v>5225</v>
      </c>
      <c r="C2132" s="335" t="s">
        <v>510</v>
      </c>
      <c r="D2132" s="335" t="s">
        <v>4097</v>
      </c>
      <c r="E2132" s="340">
        <v>15900</v>
      </c>
      <c r="F2132" s="340">
        <v>0</v>
      </c>
      <c r="G2132" s="341">
        <v>0</v>
      </c>
      <c r="H2132" s="340">
        <v>378472231500</v>
      </c>
    </row>
    <row r="2133" spans="1:8">
      <c r="A2133" s="335" t="s">
        <v>5226</v>
      </c>
      <c r="B2133" s="335" t="s">
        <v>5227</v>
      </c>
      <c r="C2133" s="335" t="s">
        <v>510</v>
      </c>
      <c r="D2133" s="335" t="s">
        <v>4097</v>
      </c>
      <c r="E2133" s="340">
        <v>14400</v>
      </c>
      <c r="F2133" s="340">
        <v>50</v>
      </c>
      <c r="G2133" s="341">
        <v>0.35</v>
      </c>
      <c r="H2133" s="340">
        <v>166181760000</v>
      </c>
    </row>
    <row r="2134" spans="1:8">
      <c r="A2134" s="335" t="s">
        <v>5228</v>
      </c>
      <c r="B2134" s="335" t="s">
        <v>5229</v>
      </c>
      <c r="C2134" s="335" t="s">
        <v>510</v>
      </c>
      <c r="D2134" s="335" t="s">
        <v>4050</v>
      </c>
      <c r="E2134" s="340">
        <v>1425</v>
      </c>
      <c r="F2134" s="340">
        <v>-15</v>
      </c>
      <c r="G2134" s="341">
        <v>-1.04</v>
      </c>
      <c r="H2134" s="340">
        <v>76985454000</v>
      </c>
    </row>
    <row r="2135" spans="1:8">
      <c r="A2135" s="335" t="s">
        <v>5230</v>
      </c>
      <c r="B2135" s="335" t="s">
        <v>5231</v>
      </c>
      <c r="C2135" s="335" t="s">
        <v>510</v>
      </c>
      <c r="D2135" s="335" t="s">
        <v>4097</v>
      </c>
      <c r="E2135" s="340">
        <v>82100</v>
      </c>
      <c r="F2135" s="340">
        <v>0</v>
      </c>
      <c r="G2135" s="341">
        <v>0</v>
      </c>
      <c r="H2135" s="340">
        <v>218386000000</v>
      </c>
    </row>
    <row r="2136" spans="1:8">
      <c r="A2136" s="335" t="s">
        <v>5232</v>
      </c>
      <c r="B2136" s="335" t="s">
        <v>5233</v>
      </c>
      <c r="C2136" s="335" t="s">
        <v>510</v>
      </c>
      <c r="D2136" s="335" t="s">
        <v>4004</v>
      </c>
      <c r="E2136" s="340">
        <v>94700</v>
      </c>
      <c r="F2136" s="340">
        <v>200</v>
      </c>
      <c r="G2136" s="341">
        <v>0.21</v>
      </c>
      <c r="H2136" s="340">
        <v>227280000000</v>
      </c>
    </row>
    <row r="2137" spans="1:8">
      <c r="A2137" s="335" t="s">
        <v>5234</v>
      </c>
      <c r="B2137" s="335" t="s">
        <v>5235</v>
      </c>
      <c r="C2137" s="335" t="s">
        <v>510</v>
      </c>
      <c r="D2137" s="335" t="s">
        <v>3999</v>
      </c>
      <c r="E2137" s="340">
        <v>1880</v>
      </c>
      <c r="F2137" s="340">
        <v>10</v>
      </c>
      <c r="G2137" s="341">
        <v>0.53</v>
      </c>
      <c r="H2137" s="340">
        <v>145618426800</v>
      </c>
    </row>
    <row r="2138" spans="1:8">
      <c r="A2138" s="335" t="s">
        <v>5236</v>
      </c>
      <c r="B2138" s="335" t="s">
        <v>5237</v>
      </c>
      <c r="C2138" s="335" t="s">
        <v>510</v>
      </c>
      <c r="D2138" s="335" t="s">
        <v>4097</v>
      </c>
      <c r="E2138" s="340">
        <v>33300</v>
      </c>
      <c r="F2138" s="340">
        <v>250</v>
      </c>
      <c r="G2138" s="341">
        <v>0.76</v>
      </c>
      <c r="H2138" s="340">
        <v>635552611200</v>
      </c>
    </row>
    <row r="2139" spans="1:8">
      <c r="A2139" s="335" t="s">
        <v>5238</v>
      </c>
      <c r="B2139" s="335" t="s">
        <v>5239</v>
      </c>
      <c r="C2139" s="335" t="s">
        <v>510</v>
      </c>
      <c r="D2139" s="335" t="s">
        <v>4097</v>
      </c>
      <c r="E2139" s="340">
        <v>31350</v>
      </c>
      <c r="F2139" s="340">
        <v>150</v>
      </c>
      <c r="G2139" s="341">
        <v>0.48</v>
      </c>
      <c r="H2139" s="340">
        <v>13953258000</v>
      </c>
    </row>
    <row r="2140" spans="1:8">
      <c r="A2140" s="335" t="s">
        <v>5240</v>
      </c>
      <c r="B2140" s="335" t="s">
        <v>5241</v>
      </c>
      <c r="C2140" s="335" t="s">
        <v>510</v>
      </c>
      <c r="D2140" s="335" t="s">
        <v>4004</v>
      </c>
      <c r="E2140" s="340">
        <v>15950</v>
      </c>
      <c r="F2140" s="340">
        <v>0</v>
      </c>
      <c r="G2140" s="341">
        <v>0</v>
      </c>
      <c r="H2140" s="340">
        <v>19140000000</v>
      </c>
    </row>
    <row r="2141" spans="1:8">
      <c r="A2141" s="335" t="s">
        <v>5242</v>
      </c>
      <c r="B2141" s="335" t="s">
        <v>5243</v>
      </c>
      <c r="C2141" s="335" t="s">
        <v>510</v>
      </c>
      <c r="D2141" s="335" t="s">
        <v>1423</v>
      </c>
      <c r="E2141" s="340">
        <v>40250</v>
      </c>
      <c r="F2141" s="340">
        <v>-150</v>
      </c>
      <c r="G2141" s="341">
        <v>-0.37</v>
      </c>
      <c r="H2141" s="340">
        <v>571669743750</v>
      </c>
    </row>
    <row r="2142" spans="1:8">
      <c r="A2142" s="335" t="s">
        <v>1138</v>
      </c>
      <c r="B2142" s="335" t="s">
        <v>1139</v>
      </c>
      <c r="C2142" s="335" t="s">
        <v>510</v>
      </c>
      <c r="D2142" s="335" t="s">
        <v>4037</v>
      </c>
      <c r="E2142" s="340">
        <v>4580</v>
      </c>
      <c r="F2142" s="340">
        <v>90</v>
      </c>
      <c r="G2142" s="341">
        <v>2</v>
      </c>
      <c r="H2142" s="340">
        <v>157864749880</v>
      </c>
    </row>
    <row r="2143" spans="1:8">
      <c r="A2143" s="335" t="s">
        <v>5244</v>
      </c>
      <c r="B2143" s="335" t="s">
        <v>5245</v>
      </c>
      <c r="C2143" s="335" t="s">
        <v>510</v>
      </c>
      <c r="D2143" s="335" t="s">
        <v>4037</v>
      </c>
      <c r="E2143" s="340">
        <v>69200</v>
      </c>
      <c r="F2143" s="340">
        <v>1300</v>
      </c>
      <c r="G2143" s="341">
        <v>1.91</v>
      </c>
      <c r="H2143" s="340">
        <v>3190869782000</v>
      </c>
    </row>
    <row r="2144" spans="1:8">
      <c r="A2144" s="335" t="s">
        <v>5246</v>
      </c>
      <c r="B2144" s="335" t="s">
        <v>5247</v>
      </c>
      <c r="C2144" s="335" t="s">
        <v>510</v>
      </c>
      <c r="D2144" s="335" t="s">
        <v>4037</v>
      </c>
      <c r="E2144" s="340">
        <v>3810</v>
      </c>
      <c r="F2144" s="340">
        <v>-20</v>
      </c>
      <c r="G2144" s="341">
        <v>-0.52</v>
      </c>
      <c r="H2144" s="340">
        <v>141276285900</v>
      </c>
    </row>
    <row r="2145" spans="1:8">
      <c r="A2145" s="335" t="s">
        <v>5248</v>
      </c>
      <c r="B2145" s="335" t="s">
        <v>5249</v>
      </c>
      <c r="C2145" s="335" t="s">
        <v>510</v>
      </c>
      <c r="D2145" s="335" t="s">
        <v>3994</v>
      </c>
      <c r="E2145" s="340">
        <v>5100</v>
      </c>
      <c r="F2145" s="340">
        <v>70</v>
      </c>
      <c r="G2145" s="341">
        <v>1.39</v>
      </c>
      <c r="H2145" s="340">
        <v>251672163300</v>
      </c>
    </row>
    <row r="2146" spans="1:8">
      <c r="A2146" s="335" t="s">
        <v>5250</v>
      </c>
      <c r="B2146" s="335" t="s">
        <v>5251</v>
      </c>
      <c r="C2146" s="335" t="s">
        <v>510</v>
      </c>
      <c r="D2146" s="335" t="s">
        <v>1423</v>
      </c>
      <c r="E2146" s="340">
        <v>27250</v>
      </c>
      <c r="F2146" s="340">
        <v>-50</v>
      </c>
      <c r="G2146" s="341">
        <v>-0.18</v>
      </c>
      <c r="H2146" s="340">
        <v>597573833750</v>
      </c>
    </row>
    <row r="2147" spans="1:8">
      <c r="A2147" s="335" t="s">
        <v>5252</v>
      </c>
      <c r="B2147" s="335" t="s">
        <v>5253</v>
      </c>
      <c r="C2147" s="335" t="s">
        <v>510</v>
      </c>
      <c r="D2147" s="335" t="s">
        <v>3991</v>
      </c>
      <c r="E2147" s="340">
        <v>10950</v>
      </c>
      <c r="F2147" s="340">
        <v>0</v>
      </c>
      <c r="G2147" s="341">
        <v>0</v>
      </c>
      <c r="H2147" s="340">
        <v>293268594000</v>
      </c>
    </row>
    <row r="2148" spans="1:8">
      <c r="A2148" s="335" t="s">
        <v>1023</v>
      </c>
      <c r="B2148" s="335" t="s">
        <v>1024</v>
      </c>
      <c r="C2148" s="335" t="s">
        <v>510</v>
      </c>
      <c r="D2148" s="335" t="s">
        <v>4037</v>
      </c>
      <c r="E2148" s="340">
        <v>16950</v>
      </c>
      <c r="F2148" s="340">
        <v>250</v>
      </c>
      <c r="G2148" s="341">
        <v>1.5</v>
      </c>
      <c r="H2148" s="340">
        <v>303405000000</v>
      </c>
    </row>
    <row r="2149" spans="1:8">
      <c r="A2149" s="335" t="s">
        <v>5254</v>
      </c>
      <c r="B2149" s="335" t="s">
        <v>5255</v>
      </c>
      <c r="C2149" s="335" t="s">
        <v>510</v>
      </c>
      <c r="D2149" s="335" t="s">
        <v>4004</v>
      </c>
      <c r="E2149" s="340">
        <v>38800</v>
      </c>
      <c r="F2149" s="340">
        <v>-250</v>
      </c>
      <c r="G2149" s="341">
        <v>-0.64</v>
      </c>
      <c r="H2149" s="340">
        <v>65184000000</v>
      </c>
    </row>
    <row r="2150" spans="1:8">
      <c r="A2150" s="335" t="s">
        <v>5256</v>
      </c>
      <c r="B2150" s="335" t="s">
        <v>5257</v>
      </c>
      <c r="C2150" s="335" t="s">
        <v>510</v>
      </c>
      <c r="D2150" s="335" t="s">
        <v>3991</v>
      </c>
      <c r="E2150" s="340">
        <v>5240</v>
      </c>
      <c r="F2150" s="340">
        <v>20</v>
      </c>
      <c r="G2150" s="341">
        <v>0.38</v>
      </c>
      <c r="H2150" s="340">
        <v>867744000000</v>
      </c>
    </row>
    <row r="2151" spans="1:8">
      <c r="A2151" s="335" t="s">
        <v>5258</v>
      </c>
      <c r="B2151" s="335" t="s">
        <v>5259</v>
      </c>
      <c r="C2151" s="335" t="s">
        <v>510</v>
      </c>
      <c r="D2151" s="335" t="s">
        <v>4138</v>
      </c>
      <c r="E2151" s="340">
        <v>18400</v>
      </c>
      <c r="F2151" s="340">
        <v>-850</v>
      </c>
      <c r="G2151" s="341">
        <v>-4.42</v>
      </c>
      <c r="H2151" s="340">
        <v>245375058400</v>
      </c>
    </row>
    <row r="2152" spans="1:8">
      <c r="A2152" s="335" t="s">
        <v>5260</v>
      </c>
      <c r="B2152" s="335" t="s">
        <v>5261</v>
      </c>
      <c r="C2152" s="335" t="s">
        <v>510</v>
      </c>
      <c r="D2152" s="335" t="s">
        <v>1423</v>
      </c>
      <c r="E2152" s="340">
        <v>1670</v>
      </c>
      <c r="F2152" s="340">
        <v>-60</v>
      </c>
      <c r="G2152" s="341">
        <v>-3.47</v>
      </c>
      <c r="H2152" s="340">
        <v>61638748100</v>
      </c>
    </row>
    <row r="2153" spans="1:8">
      <c r="A2153" s="335" t="s">
        <v>5262</v>
      </c>
      <c r="B2153" s="335" t="s">
        <v>5263</v>
      </c>
      <c r="C2153" s="335" t="s">
        <v>510</v>
      </c>
      <c r="D2153" s="335" t="s">
        <v>3991</v>
      </c>
      <c r="E2153" s="340">
        <v>50300</v>
      </c>
      <c r="F2153" s="340">
        <v>-700</v>
      </c>
      <c r="G2153" s="341">
        <v>-1.37</v>
      </c>
      <c r="H2153" s="340">
        <v>824169071300</v>
      </c>
    </row>
    <row r="2154" spans="1:8">
      <c r="A2154" s="335" t="s">
        <v>5264</v>
      </c>
      <c r="B2154" s="335" t="s">
        <v>5265</v>
      </c>
      <c r="C2154" s="335" t="s">
        <v>510</v>
      </c>
      <c r="D2154" s="335" t="s">
        <v>3991</v>
      </c>
      <c r="E2154" s="340">
        <v>21000</v>
      </c>
      <c r="F2154" s="340">
        <v>-250</v>
      </c>
      <c r="G2154" s="341">
        <v>-1.18</v>
      </c>
      <c r="H2154" s="340">
        <v>2415865725000</v>
      </c>
    </row>
    <row r="2155" spans="1:8">
      <c r="A2155" s="335" t="s">
        <v>5266</v>
      </c>
      <c r="B2155" s="335" t="s">
        <v>5267</v>
      </c>
      <c r="C2155" s="335" t="s">
        <v>510</v>
      </c>
      <c r="D2155" s="335" t="s">
        <v>4097</v>
      </c>
      <c r="E2155" s="340">
        <v>39850</v>
      </c>
      <c r="F2155" s="340">
        <v>-50</v>
      </c>
      <c r="G2155" s="341">
        <v>-0.13</v>
      </c>
      <c r="H2155" s="340">
        <v>585989149200</v>
      </c>
    </row>
    <row r="2156" spans="1:8">
      <c r="A2156" s="335" t="s">
        <v>5268</v>
      </c>
      <c r="B2156" s="335" t="s">
        <v>5269</v>
      </c>
      <c r="C2156" s="335" t="s">
        <v>510</v>
      </c>
      <c r="D2156" s="335" t="s">
        <v>4354</v>
      </c>
      <c r="E2156" s="340">
        <v>7760</v>
      </c>
      <c r="F2156" s="340">
        <v>-60</v>
      </c>
      <c r="G2156" s="341">
        <v>-0.77</v>
      </c>
      <c r="H2156" s="340">
        <v>77600000000</v>
      </c>
    </row>
    <row r="2157" spans="1:8">
      <c r="A2157" s="335" t="s">
        <v>5270</v>
      </c>
      <c r="B2157" s="335" t="s">
        <v>5271</v>
      </c>
      <c r="C2157" s="335" t="s">
        <v>510</v>
      </c>
      <c r="D2157" s="335" t="s">
        <v>3991</v>
      </c>
      <c r="E2157" s="340">
        <v>18000</v>
      </c>
      <c r="F2157" s="340">
        <v>100</v>
      </c>
      <c r="G2157" s="341">
        <v>0.56000000000000005</v>
      </c>
      <c r="H2157" s="340">
        <v>287520390000</v>
      </c>
    </row>
    <row r="2158" spans="1:8">
      <c r="A2158" s="335" t="s">
        <v>5272</v>
      </c>
      <c r="B2158" s="335" t="s">
        <v>5273</v>
      </c>
      <c r="C2158" s="335" t="s">
        <v>510</v>
      </c>
      <c r="D2158" s="335" t="s">
        <v>4375</v>
      </c>
      <c r="E2158" s="340">
        <v>7640</v>
      </c>
      <c r="F2158" s="340">
        <v>-90</v>
      </c>
      <c r="G2158" s="341">
        <v>-1.1599999999999999</v>
      </c>
      <c r="H2158" s="340">
        <v>245463833360</v>
      </c>
    </row>
    <row r="2159" spans="1:8">
      <c r="A2159" s="335" t="s">
        <v>5274</v>
      </c>
      <c r="B2159" s="335" t="s">
        <v>5275</v>
      </c>
      <c r="C2159" s="335" t="s">
        <v>510</v>
      </c>
      <c r="D2159" s="335" t="s">
        <v>4015</v>
      </c>
      <c r="E2159" s="340">
        <v>23350</v>
      </c>
      <c r="F2159" s="340">
        <v>50</v>
      </c>
      <c r="G2159" s="341">
        <v>0.21</v>
      </c>
      <c r="H2159" s="340">
        <v>898966010250</v>
      </c>
    </row>
    <row r="2160" spans="1:8">
      <c r="A2160" s="335" t="s">
        <v>5276</v>
      </c>
      <c r="B2160" s="335" t="s">
        <v>5277</v>
      </c>
      <c r="C2160" s="335" t="s">
        <v>510</v>
      </c>
      <c r="D2160" s="335" t="s">
        <v>1423</v>
      </c>
      <c r="E2160" s="340">
        <v>7040</v>
      </c>
      <c r="F2160" s="340">
        <v>-10</v>
      </c>
      <c r="G2160" s="341">
        <v>-0.14000000000000001</v>
      </c>
      <c r="H2160" s="340">
        <v>90112000000</v>
      </c>
    </row>
    <row r="2161" spans="1:8">
      <c r="A2161" s="335" t="s">
        <v>5278</v>
      </c>
      <c r="B2161" s="335" t="s">
        <v>5279</v>
      </c>
      <c r="C2161" s="335" t="s">
        <v>510</v>
      </c>
      <c r="D2161" s="335" t="s">
        <v>4138</v>
      </c>
      <c r="E2161" s="340">
        <v>55000</v>
      </c>
      <c r="F2161" s="340">
        <v>500</v>
      </c>
      <c r="G2161" s="341">
        <v>0.92</v>
      </c>
      <c r="H2161" s="340">
        <v>365702590000</v>
      </c>
    </row>
    <row r="2162" spans="1:8">
      <c r="A2162" s="335" t="s">
        <v>5280</v>
      </c>
      <c r="B2162" s="335" t="s">
        <v>5281</v>
      </c>
      <c r="C2162" s="335" t="s">
        <v>510</v>
      </c>
      <c r="D2162" s="335" t="s">
        <v>1423</v>
      </c>
      <c r="E2162" s="340">
        <v>20950</v>
      </c>
      <c r="F2162" s="340">
        <v>-250</v>
      </c>
      <c r="G2162" s="341">
        <v>-1.18</v>
      </c>
      <c r="H2162" s="340">
        <v>108777407050</v>
      </c>
    </row>
    <row r="2163" spans="1:8">
      <c r="A2163" s="335" t="s">
        <v>5282</v>
      </c>
      <c r="B2163" s="335" t="s">
        <v>5283</v>
      </c>
      <c r="C2163" s="335" t="s">
        <v>510</v>
      </c>
      <c r="D2163" s="335" t="s">
        <v>4354</v>
      </c>
      <c r="E2163" s="340">
        <v>82100</v>
      </c>
      <c r="F2163" s="340">
        <v>0</v>
      </c>
      <c r="G2163" s="341">
        <v>0</v>
      </c>
      <c r="H2163" s="340">
        <v>328400000000</v>
      </c>
    </row>
    <row r="2164" spans="1:8">
      <c r="A2164" s="335" t="s">
        <v>5284</v>
      </c>
      <c r="B2164" s="335" t="s">
        <v>5285</v>
      </c>
      <c r="C2164" s="335" t="s">
        <v>510</v>
      </c>
      <c r="D2164" s="335" t="s">
        <v>4090</v>
      </c>
      <c r="E2164" s="340">
        <v>135000</v>
      </c>
      <c r="F2164" s="340">
        <v>-500</v>
      </c>
      <c r="G2164" s="341">
        <v>-0.37</v>
      </c>
      <c r="H2164" s="340">
        <v>169782885000</v>
      </c>
    </row>
    <row r="2165" spans="1:8">
      <c r="A2165" s="335" t="s">
        <v>5286</v>
      </c>
      <c r="B2165" s="335" t="s">
        <v>5287</v>
      </c>
      <c r="C2165" s="335" t="s">
        <v>510</v>
      </c>
      <c r="D2165" s="335" t="s">
        <v>4057</v>
      </c>
      <c r="E2165" s="340">
        <v>615</v>
      </c>
      <c r="F2165" s="340">
        <v>14</v>
      </c>
      <c r="G2165" s="341">
        <v>2.33</v>
      </c>
      <c r="H2165" s="340">
        <v>53219944425</v>
      </c>
    </row>
    <row r="2166" spans="1:8">
      <c r="A2166" s="335" t="s">
        <v>5288</v>
      </c>
      <c r="B2166" s="335" t="s">
        <v>5289</v>
      </c>
      <c r="C2166" s="335" t="s">
        <v>510</v>
      </c>
      <c r="D2166" s="335" t="s">
        <v>4018</v>
      </c>
      <c r="E2166" s="340">
        <v>179000</v>
      </c>
      <c r="F2166" s="340">
        <v>500</v>
      </c>
      <c r="G2166" s="341">
        <v>0.28000000000000003</v>
      </c>
      <c r="H2166" s="340">
        <v>107400000000</v>
      </c>
    </row>
    <row r="2167" spans="1:8">
      <c r="A2167" s="335" t="s">
        <v>5290</v>
      </c>
      <c r="B2167" s="335" t="s">
        <v>5291</v>
      </c>
      <c r="C2167" s="335" t="s">
        <v>510</v>
      </c>
      <c r="D2167" s="335" t="s">
        <v>4097</v>
      </c>
      <c r="E2167" s="340">
        <v>140000</v>
      </c>
      <c r="F2167" s="340">
        <v>2000</v>
      </c>
      <c r="G2167" s="341">
        <v>1.45</v>
      </c>
      <c r="H2167" s="340">
        <v>1599653860000</v>
      </c>
    </row>
    <row r="2168" spans="1:8">
      <c r="A2168" s="335" t="s">
        <v>5292</v>
      </c>
      <c r="B2168" s="335" t="s">
        <v>5293</v>
      </c>
      <c r="C2168" s="335" t="s">
        <v>510</v>
      </c>
      <c r="D2168" s="335" t="s">
        <v>4097</v>
      </c>
      <c r="E2168" s="340">
        <v>56900</v>
      </c>
      <c r="F2168" s="340">
        <v>200</v>
      </c>
      <c r="G2168" s="341">
        <v>0.35</v>
      </c>
      <c r="H2168" s="340">
        <v>312151237800</v>
      </c>
    </row>
    <row r="2169" spans="1:8">
      <c r="A2169" s="335" t="s">
        <v>5294</v>
      </c>
      <c r="B2169" s="335" t="s">
        <v>5295</v>
      </c>
      <c r="C2169" s="335" t="s">
        <v>510</v>
      </c>
      <c r="D2169" s="335" t="s">
        <v>4097</v>
      </c>
      <c r="E2169" s="340">
        <v>104000</v>
      </c>
      <c r="F2169" s="340">
        <v>500</v>
      </c>
      <c r="G2169" s="341">
        <v>0.48</v>
      </c>
      <c r="H2169" s="340">
        <v>521025544000</v>
      </c>
    </row>
    <row r="2170" spans="1:8">
      <c r="A2170" s="335" t="s">
        <v>5296</v>
      </c>
      <c r="B2170" s="335" t="s">
        <v>5297</v>
      </c>
      <c r="C2170" s="335" t="s">
        <v>510</v>
      </c>
      <c r="D2170" s="335" t="s">
        <v>4037</v>
      </c>
      <c r="E2170" s="340">
        <v>1125</v>
      </c>
      <c r="F2170" s="340">
        <v>70</v>
      </c>
      <c r="G2170" s="341">
        <v>6.64</v>
      </c>
      <c r="H2170" s="340">
        <v>61438600125</v>
      </c>
    </row>
    <row r="2171" spans="1:8">
      <c r="A2171" s="335" t="s">
        <v>5298</v>
      </c>
      <c r="B2171" s="335" t="s">
        <v>5299</v>
      </c>
      <c r="C2171" s="335" t="s">
        <v>510</v>
      </c>
      <c r="D2171" s="335" t="s">
        <v>4138</v>
      </c>
      <c r="E2171" s="340">
        <v>79300</v>
      </c>
      <c r="F2171" s="340">
        <v>-100</v>
      </c>
      <c r="G2171" s="341">
        <v>-0.13</v>
      </c>
      <c r="H2171" s="340">
        <v>1142455195700</v>
      </c>
    </row>
    <row r="2172" spans="1:8">
      <c r="A2172" s="335" t="s">
        <v>5300</v>
      </c>
      <c r="B2172" s="335" t="s">
        <v>5301</v>
      </c>
      <c r="C2172" s="335" t="s">
        <v>510</v>
      </c>
      <c r="D2172" s="335" t="s">
        <v>4130</v>
      </c>
      <c r="E2172" s="340">
        <v>7370</v>
      </c>
      <c r="F2172" s="340">
        <v>70</v>
      </c>
      <c r="G2172" s="341">
        <v>0.96</v>
      </c>
      <c r="H2172" s="340">
        <v>140562703600</v>
      </c>
    </row>
    <row r="2173" spans="1:8">
      <c r="A2173" s="335" t="s">
        <v>5302</v>
      </c>
      <c r="B2173" s="335" t="s">
        <v>5303</v>
      </c>
      <c r="C2173" s="335" t="s">
        <v>510</v>
      </c>
      <c r="D2173" s="335" t="s">
        <v>4217</v>
      </c>
      <c r="E2173" s="340">
        <v>38400</v>
      </c>
      <c r="F2173" s="340">
        <v>50</v>
      </c>
      <c r="G2173" s="341">
        <v>0.13</v>
      </c>
      <c r="H2173" s="340">
        <v>444623769600</v>
      </c>
    </row>
    <row r="2174" spans="1:8">
      <c r="A2174" s="335" t="s">
        <v>5304</v>
      </c>
      <c r="B2174" s="335" t="s">
        <v>5305</v>
      </c>
      <c r="C2174" s="335" t="s">
        <v>510</v>
      </c>
      <c r="D2174" s="335" t="s">
        <v>4130</v>
      </c>
      <c r="E2174" s="340">
        <v>306</v>
      </c>
      <c r="F2174" s="340">
        <v>0</v>
      </c>
      <c r="G2174" s="341">
        <v>0</v>
      </c>
      <c r="H2174" s="340">
        <v>19761980616</v>
      </c>
    </row>
    <row r="2175" spans="1:8">
      <c r="A2175" s="335" t="s">
        <v>5306</v>
      </c>
      <c r="B2175" s="335" t="s">
        <v>5307</v>
      </c>
      <c r="C2175" s="335" t="s">
        <v>510</v>
      </c>
      <c r="D2175" s="335" t="s">
        <v>3991</v>
      </c>
      <c r="E2175" s="340">
        <v>5840</v>
      </c>
      <c r="F2175" s="340">
        <v>70</v>
      </c>
      <c r="G2175" s="341">
        <v>1.21</v>
      </c>
      <c r="H2175" s="340">
        <v>96753668560</v>
      </c>
    </row>
    <row r="2176" spans="1:8">
      <c r="A2176" s="335" t="s">
        <v>5308</v>
      </c>
      <c r="B2176" s="335" t="s">
        <v>5309</v>
      </c>
      <c r="C2176" s="335" t="s">
        <v>510</v>
      </c>
      <c r="D2176" s="335" t="s">
        <v>3999</v>
      </c>
      <c r="E2176" s="340">
        <v>6060</v>
      </c>
      <c r="F2176" s="340">
        <v>80</v>
      </c>
      <c r="G2176" s="341">
        <v>1.34</v>
      </c>
      <c r="H2176" s="340">
        <v>75433328640</v>
      </c>
    </row>
    <row r="2177" spans="1:8">
      <c r="A2177" s="335" t="s">
        <v>5310</v>
      </c>
      <c r="B2177" s="335" t="s">
        <v>5311</v>
      </c>
      <c r="C2177" s="335" t="s">
        <v>510</v>
      </c>
      <c r="D2177" s="335" t="s">
        <v>1423</v>
      </c>
      <c r="E2177" s="340">
        <v>7750</v>
      </c>
      <c r="F2177" s="340">
        <v>-150</v>
      </c>
      <c r="G2177" s="341">
        <v>-1.9</v>
      </c>
      <c r="H2177" s="340">
        <v>100750000000</v>
      </c>
    </row>
    <row r="2178" spans="1:8">
      <c r="A2178" s="335" t="s">
        <v>5312</v>
      </c>
      <c r="B2178" s="335" t="s">
        <v>5313</v>
      </c>
      <c r="C2178" s="335" t="s">
        <v>510</v>
      </c>
      <c r="D2178" s="335" t="s">
        <v>1423</v>
      </c>
      <c r="E2178" s="340">
        <v>3895</v>
      </c>
      <c r="F2178" s="340">
        <v>-85</v>
      </c>
      <c r="G2178" s="341">
        <v>-2.14</v>
      </c>
      <c r="H2178" s="340">
        <v>38950000000</v>
      </c>
    </row>
    <row r="2179" spans="1:8">
      <c r="A2179" s="335" t="s">
        <v>5314</v>
      </c>
      <c r="B2179" s="335" t="s">
        <v>5315</v>
      </c>
      <c r="C2179" s="335" t="s">
        <v>510</v>
      </c>
      <c r="D2179" s="335" t="s">
        <v>1423</v>
      </c>
      <c r="E2179" s="340">
        <v>2900</v>
      </c>
      <c r="F2179" s="340">
        <v>-30</v>
      </c>
      <c r="G2179" s="341">
        <v>-1.02</v>
      </c>
      <c r="H2179" s="340">
        <v>162096346800</v>
      </c>
    </row>
    <row r="2180" spans="1:8">
      <c r="A2180" s="335" t="s">
        <v>5316</v>
      </c>
      <c r="B2180" s="335" t="s">
        <v>5317</v>
      </c>
      <c r="C2180" s="335" t="s">
        <v>510</v>
      </c>
      <c r="D2180" s="335" t="s">
        <v>1423</v>
      </c>
      <c r="E2180" s="340">
        <v>6240</v>
      </c>
      <c r="F2180" s="340">
        <v>-200</v>
      </c>
      <c r="G2180" s="341">
        <v>-3.11</v>
      </c>
      <c r="H2180" s="340">
        <v>74880000000</v>
      </c>
    </row>
    <row r="2181" spans="1:8">
      <c r="A2181" s="335" t="s">
        <v>5318</v>
      </c>
      <c r="B2181" s="335" t="s">
        <v>5319</v>
      </c>
      <c r="C2181" s="335" t="s">
        <v>510</v>
      </c>
      <c r="D2181" s="335" t="s">
        <v>4015</v>
      </c>
      <c r="E2181" s="340">
        <v>19800</v>
      </c>
      <c r="F2181" s="340">
        <v>-700</v>
      </c>
      <c r="G2181" s="341">
        <v>-3.41</v>
      </c>
      <c r="H2181" s="340">
        <v>891000000000</v>
      </c>
    </row>
    <row r="2182" spans="1:8">
      <c r="A2182" s="335" t="s">
        <v>5320</v>
      </c>
      <c r="B2182" s="335" t="s">
        <v>5321</v>
      </c>
      <c r="C2182" s="335" t="s">
        <v>510</v>
      </c>
      <c r="D2182" s="335" t="s">
        <v>4097</v>
      </c>
      <c r="E2182" s="340">
        <v>11400</v>
      </c>
      <c r="F2182" s="340">
        <v>-300</v>
      </c>
      <c r="G2182" s="341">
        <v>-2.56</v>
      </c>
      <c r="H2182" s="340">
        <v>510389491200</v>
      </c>
    </row>
    <row r="2183" spans="1:8">
      <c r="A2183" s="335" t="s">
        <v>5322</v>
      </c>
      <c r="B2183" s="335" t="s">
        <v>5323</v>
      </c>
      <c r="C2183" s="335" t="s">
        <v>510</v>
      </c>
      <c r="D2183" s="335" t="s">
        <v>4050</v>
      </c>
      <c r="E2183" s="340">
        <v>3350</v>
      </c>
      <c r="F2183" s="340">
        <v>-105</v>
      </c>
      <c r="G2183" s="341">
        <v>-3.04</v>
      </c>
      <c r="H2183" s="340">
        <v>487330345750</v>
      </c>
    </row>
    <row r="2184" spans="1:8">
      <c r="A2184" s="335" t="s">
        <v>5324</v>
      </c>
      <c r="B2184" s="335" t="s">
        <v>5325</v>
      </c>
      <c r="C2184" s="335" t="s">
        <v>510</v>
      </c>
      <c r="D2184" s="335" t="s">
        <v>4050</v>
      </c>
      <c r="E2184" s="340">
        <v>12200</v>
      </c>
      <c r="F2184" s="340">
        <v>-250</v>
      </c>
      <c r="G2184" s="341">
        <v>-2.0099999999999998</v>
      </c>
      <c r="H2184" s="340">
        <v>3596657600</v>
      </c>
    </row>
    <row r="2185" spans="1:8">
      <c r="A2185" s="335" t="s">
        <v>5326</v>
      </c>
      <c r="B2185" s="335" t="s">
        <v>5327</v>
      </c>
      <c r="C2185" s="335" t="s">
        <v>510</v>
      </c>
      <c r="D2185" s="335" t="s">
        <v>4050</v>
      </c>
      <c r="E2185" s="340">
        <v>6500</v>
      </c>
      <c r="F2185" s="340">
        <v>-230</v>
      </c>
      <c r="G2185" s="341">
        <v>-3.42</v>
      </c>
      <c r="H2185" s="340">
        <v>5571917000</v>
      </c>
    </row>
    <row r="2186" spans="1:8">
      <c r="A2186" s="335" t="s">
        <v>1268</v>
      </c>
      <c r="B2186" s="335" t="s">
        <v>1269</v>
      </c>
      <c r="C2186" s="335" t="s">
        <v>510</v>
      </c>
      <c r="D2186" s="335" t="s">
        <v>4090</v>
      </c>
      <c r="E2186" s="340">
        <v>1550</v>
      </c>
      <c r="F2186" s="340">
        <v>-10</v>
      </c>
      <c r="G2186" s="341">
        <v>-0.64</v>
      </c>
      <c r="H2186" s="340">
        <v>85939784100</v>
      </c>
    </row>
    <row r="2187" spans="1:8">
      <c r="A2187" s="335" t="s">
        <v>5328</v>
      </c>
      <c r="B2187" s="335" t="s">
        <v>5329</v>
      </c>
      <c r="C2187" s="335" t="s">
        <v>510</v>
      </c>
      <c r="D2187" s="335" t="s">
        <v>4015</v>
      </c>
      <c r="E2187" s="340">
        <v>70000</v>
      </c>
      <c r="F2187" s="340">
        <v>2900</v>
      </c>
      <c r="G2187" s="341">
        <v>4.32</v>
      </c>
      <c r="H2187" s="340">
        <v>100045400000</v>
      </c>
    </row>
    <row r="2188" spans="1:8">
      <c r="A2188" s="335" t="s">
        <v>5330</v>
      </c>
      <c r="B2188" s="335" t="s">
        <v>5331</v>
      </c>
      <c r="C2188" s="335" t="s">
        <v>510</v>
      </c>
      <c r="D2188" s="335" t="s">
        <v>4130</v>
      </c>
      <c r="E2188" s="340">
        <v>1625</v>
      </c>
      <c r="F2188" s="340">
        <v>-30</v>
      </c>
      <c r="G2188" s="341">
        <v>-1.81</v>
      </c>
      <c r="H2188" s="340">
        <v>52000000000</v>
      </c>
    </row>
    <row r="2189" spans="1:8">
      <c r="A2189" s="335" t="s">
        <v>5332</v>
      </c>
      <c r="B2189" s="335" t="s">
        <v>5333</v>
      </c>
      <c r="C2189" s="335" t="s">
        <v>510</v>
      </c>
      <c r="D2189" s="335" t="s">
        <v>3991</v>
      </c>
      <c r="E2189" s="340">
        <v>499000</v>
      </c>
      <c r="F2189" s="340">
        <v>1000</v>
      </c>
      <c r="G2189" s="341">
        <v>0.2</v>
      </c>
      <c r="H2189" s="340">
        <v>44284609288000</v>
      </c>
    </row>
    <row r="2190" spans="1:8">
      <c r="A2190" s="335" t="s">
        <v>5334</v>
      </c>
      <c r="B2190" s="335" t="s">
        <v>5335</v>
      </c>
      <c r="C2190" s="335" t="s">
        <v>510</v>
      </c>
      <c r="D2190" s="335" t="s">
        <v>1423</v>
      </c>
      <c r="E2190" s="340">
        <v>3920</v>
      </c>
      <c r="F2190" s="340">
        <v>-45</v>
      </c>
      <c r="G2190" s="341">
        <v>-1.1299999999999999</v>
      </c>
      <c r="H2190" s="340">
        <v>156800000000</v>
      </c>
    </row>
    <row r="2191" spans="1:8">
      <c r="A2191" s="335" t="s">
        <v>5336</v>
      </c>
      <c r="B2191" s="335" t="s">
        <v>5337</v>
      </c>
      <c r="C2191" s="335" t="s">
        <v>510</v>
      </c>
      <c r="D2191" s="335" t="s">
        <v>4380</v>
      </c>
      <c r="E2191" s="340">
        <v>4100</v>
      </c>
      <c r="F2191" s="340">
        <v>0</v>
      </c>
      <c r="G2191" s="341">
        <v>0</v>
      </c>
      <c r="H2191" s="340">
        <v>57648054100</v>
      </c>
    </row>
    <row r="2192" spans="1:8">
      <c r="A2192" s="335" t="s">
        <v>5338</v>
      </c>
      <c r="B2192" s="335" t="s">
        <v>5339</v>
      </c>
      <c r="C2192" s="335" t="s">
        <v>510</v>
      </c>
      <c r="D2192" s="335" t="s">
        <v>4130</v>
      </c>
      <c r="E2192" s="340">
        <v>910</v>
      </c>
      <c r="F2192" s="340">
        <v>-27</v>
      </c>
      <c r="G2192" s="341">
        <v>-2.88</v>
      </c>
      <c r="H2192" s="340">
        <v>60098285520</v>
      </c>
    </row>
    <row r="2193" spans="1:8">
      <c r="A2193" s="335" t="s">
        <v>5340</v>
      </c>
      <c r="B2193" s="335" t="s">
        <v>5341</v>
      </c>
      <c r="C2193" s="335" t="s">
        <v>510</v>
      </c>
      <c r="D2193" s="335" t="s">
        <v>4543</v>
      </c>
      <c r="E2193" s="340">
        <v>27600</v>
      </c>
      <c r="F2193" s="340">
        <v>350</v>
      </c>
      <c r="G2193" s="341">
        <v>1.28</v>
      </c>
      <c r="H2193" s="340">
        <v>374091614400</v>
      </c>
    </row>
    <row r="2194" spans="1:8">
      <c r="A2194" s="335" t="s">
        <v>5342</v>
      </c>
      <c r="B2194" s="335" t="s">
        <v>5343</v>
      </c>
      <c r="C2194" s="335" t="s">
        <v>510</v>
      </c>
      <c r="D2194" s="335" t="s">
        <v>4354</v>
      </c>
      <c r="E2194" s="340">
        <v>49200</v>
      </c>
      <c r="F2194" s="340">
        <v>-700</v>
      </c>
      <c r="G2194" s="341">
        <v>-1.4</v>
      </c>
      <c r="H2194" s="340">
        <v>785749190400</v>
      </c>
    </row>
    <row r="2195" spans="1:8">
      <c r="A2195" s="335" t="s">
        <v>5344</v>
      </c>
      <c r="B2195" s="335" t="s">
        <v>5345</v>
      </c>
      <c r="C2195" s="335" t="s">
        <v>510</v>
      </c>
      <c r="D2195" s="335" t="s">
        <v>4543</v>
      </c>
      <c r="E2195" s="340">
        <v>27600</v>
      </c>
      <c r="F2195" s="340">
        <v>1300</v>
      </c>
      <c r="G2195" s="341">
        <v>4.9400000000000004</v>
      </c>
      <c r="H2195" s="340">
        <v>575778945600</v>
      </c>
    </row>
    <row r="2196" spans="1:8">
      <c r="A2196" s="335" t="s">
        <v>5346</v>
      </c>
      <c r="B2196" s="335" t="s">
        <v>5347</v>
      </c>
      <c r="C2196" s="335" t="s">
        <v>510</v>
      </c>
      <c r="D2196" s="335" t="s">
        <v>3991</v>
      </c>
      <c r="E2196" s="340">
        <v>1575</v>
      </c>
      <c r="F2196" s="340">
        <v>60</v>
      </c>
      <c r="G2196" s="341">
        <v>3.96</v>
      </c>
      <c r="H2196" s="340">
        <v>72803000025</v>
      </c>
    </row>
    <row r="2197" spans="1:8">
      <c r="A2197" s="335" t="s">
        <v>5348</v>
      </c>
      <c r="B2197" s="335" t="s">
        <v>5349</v>
      </c>
      <c r="C2197" s="335" t="s">
        <v>510</v>
      </c>
      <c r="D2197" s="335" t="s">
        <v>3991</v>
      </c>
      <c r="E2197" s="340">
        <v>5150</v>
      </c>
      <c r="F2197" s="340">
        <v>60</v>
      </c>
      <c r="G2197" s="341">
        <v>1.18</v>
      </c>
      <c r="H2197" s="340">
        <v>358543000000</v>
      </c>
    </row>
    <row r="2198" spans="1:8">
      <c r="A2198" s="335" t="s">
        <v>5350</v>
      </c>
      <c r="B2198" s="335" t="s">
        <v>5351</v>
      </c>
      <c r="C2198" s="335" t="s">
        <v>510</v>
      </c>
      <c r="D2198" s="335" t="s">
        <v>4037</v>
      </c>
      <c r="E2198" s="340">
        <v>6000</v>
      </c>
      <c r="F2198" s="340">
        <v>210</v>
      </c>
      <c r="G2198" s="341">
        <v>3.63</v>
      </c>
      <c r="H2198" s="340">
        <v>17788140000</v>
      </c>
    </row>
    <row r="2199" spans="1:8">
      <c r="A2199" s="335" t="s">
        <v>1027</v>
      </c>
      <c r="B2199" s="335" t="s">
        <v>1028</v>
      </c>
      <c r="C2199" s="335" t="s">
        <v>510</v>
      </c>
      <c r="D2199" s="335" t="s">
        <v>4037</v>
      </c>
      <c r="E2199" s="340">
        <v>12550</v>
      </c>
      <c r="F2199" s="340">
        <v>200</v>
      </c>
      <c r="G2199" s="341">
        <v>1.62</v>
      </c>
      <c r="H2199" s="340">
        <v>296440425050</v>
      </c>
    </row>
    <row r="2200" spans="1:8">
      <c r="A2200" s="335" t="s">
        <v>5352</v>
      </c>
      <c r="B2200" s="335" t="s">
        <v>5353</v>
      </c>
      <c r="C2200" s="335" t="s">
        <v>510</v>
      </c>
      <c r="D2200" s="335" t="s">
        <v>4037</v>
      </c>
      <c r="E2200" s="340">
        <v>6380</v>
      </c>
      <c r="F2200" s="340">
        <v>40</v>
      </c>
      <c r="G2200" s="341">
        <v>0.63</v>
      </c>
      <c r="H2200" s="340">
        <v>4999999620</v>
      </c>
    </row>
    <row r="2201" spans="1:8">
      <c r="A2201" s="335" t="s">
        <v>5354</v>
      </c>
      <c r="B2201" s="335" t="s">
        <v>5355</v>
      </c>
      <c r="C2201" s="335" t="s">
        <v>510</v>
      </c>
      <c r="D2201" s="335" t="s">
        <v>4036</v>
      </c>
      <c r="E2201" s="340">
        <v>8500</v>
      </c>
      <c r="F2201" s="340">
        <v>40</v>
      </c>
      <c r="G2201" s="341">
        <v>0.47</v>
      </c>
      <c r="H2201" s="340">
        <v>1023137486000</v>
      </c>
    </row>
    <row r="2202" spans="1:8">
      <c r="A2202" s="335" t="s">
        <v>5356</v>
      </c>
      <c r="B2202" s="335" t="s">
        <v>5357</v>
      </c>
      <c r="C2202" s="335" t="s">
        <v>510</v>
      </c>
      <c r="D2202" s="335" t="s">
        <v>1423</v>
      </c>
      <c r="E2202" s="340">
        <v>121000</v>
      </c>
      <c r="F2202" s="340">
        <v>-1000</v>
      </c>
      <c r="G2202" s="341">
        <v>-0.82</v>
      </c>
      <c r="H2202" s="340">
        <v>1215990589000</v>
      </c>
    </row>
    <row r="2203" spans="1:8">
      <c r="A2203" s="335" t="s">
        <v>5358</v>
      </c>
      <c r="B2203" s="335" t="s">
        <v>5359</v>
      </c>
      <c r="C2203" s="335" t="s">
        <v>510</v>
      </c>
      <c r="D2203" s="335" t="s">
        <v>3994</v>
      </c>
      <c r="E2203" s="340">
        <v>16350</v>
      </c>
      <c r="F2203" s="340">
        <v>-50</v>
      </c>
      <c r="G2203" s="341">
        <v>-0.3</v>
      </c>
      <c r="H2203" s="340">
        <v>157024108350</v>
      </c>
    </row>
    <row r="2204" spans="1:8">
      <c r="A2204" s="335" t="s">
        <v>5360</v>
      </c>
      <c r="B2204" s="335" t="s">
        <v>5361</v>
      </c>
      <c r="C2204" s="335" t="s">
        <v>510</v>
      </c>
      <c r="D2204" s="335" t="s">
        <v>1423</v>
      </c>
      <c r="E2204" s="340">
        <v>19500</v>
      </c>
      <c r="F2204" s="340">
        <v>1000</v>
      </c>
      <c r="G2204" s="341">
        <v>5.41</v>
      </c>
      <c r="H2204" s="340">
        <v>570335317500</v>
      </c>
    </row>
    <row r="2205" spans="1:8">
      <c r="A2205" s="335" t="s">
        <v>5362</v>
      </c>
      <c r="B2205" s="335" t="s">
        <v>5363</v>
      </c>
      <c r="C2205" s="335" t="s">
        <v>510</v>
      </c>
      <c r="D2205" s="335" t="s">
        <v>1423</v>
      </c>
      <c r="E2205" s="340">
        <v>11000</v>
      </c>
      <c r="F2205" s="340">
        <v>0</v>
      </c>
      <c r="G2205" s="341">
        <v>0</v>
      </c>
      <c r="H2205" s="340">
        <v>298576575000</v>
      </c>
    </row>
    <row r="2206" spans="1:8">
      <c r="A2206" s="335" t="s">
        <v>5364</v>
      </c>
      <c r="B2206" s="335" t="s">
        <v>5365</v>
      </c>
      <c r="C2206" s="335" t="s">
        <v>510</v>
      </c>
      <c r="D2206" s="335" t="s">
        <v>4138</v>
      </c>
      <c r="E2206" s="340">
        <v>1165</v>
      </c>
      <c r="F2206" s="340">
        <v>0</v>
      </c>
      <c r="G2206" s="341">
        <v>0</v>
      </c>
      <c r="H2206" s="340">
        <v>36006899650</v>
      </c>
    </row>
    <row r="2207" spans="1:8">
      <c r="A2207" s="335" t="s">
        <v>5366</v>
      </c>
      <c r="B2207" s="335" t="s">
        <v>5367</v>
      </c>
      <c r="C2207" s="335" t="s">
        <v>510</v>
      </c>
      <c r="D2207" s="335" t="s">
        <v>3994</v>
      </c>
      <c r="E2207" s="340">
        <v>25800</v>
      </c>
      <c r="F2207" s="340">
        <v>2600</v>
      </c>
      <c r="G2207" s="341">
        <v>11.21</v>
      </c>
      <c r="H2207" s="340">
        <v>325761790800</v>
      </c>
    </row>
    <row r="2208" spans="1:8">
      <c r="A2208" s="335" t="s">
        <v>5368</v>
      </c>
      <c r="B2208" s="335" t="s">
        <v>5369</v>
      </c>
      <c r="C2208" s="335" t="s">
        <v>510</v>
      </c>
      <c r="D2208" s="335" t="s">
        <v>4050</v>
      </c>
      <c r="E2208" s="340">
        <v>21600</v>
      </c>
      <c r="F2208" s="340">
        <v>300</v>
      </c>
      <c r="G2208" s="341">
        <v>1.41</v>
      </c>
      <c r="H2208" s="340">
        <v>544545460800</v>
      </c>
    </row>
    <row r="2209" spans="1:8">
      <c r="A2209" s="335" t="s">
        <v>5370</v>
      </c>
      <c r="B2209" s="335" t="s">
        <v>5371</v>
      </c>
      <c r="C2209" s="335" t="s">
        <v>510</v>
      </c>
      <c r="D2209" s="335" t="s">
        <v>4050</v>
      </c>
      <c r="E2209" s="340">
        <v>26350</v>
      </c>
      <c r="F2209" s="340">
        <v>600</v>
      </c>
      <c r="G2209" s="341">
        <v>2.33</v>
      </c>
      <c r="H2209" s="340">
        <v>8242359050</v>
      </c>
    </row>
    <row r="2210" spans="1:8">
      <c r="A2210" s="335" t="s">
        <v>5372</v>
      </c>
      <c r="B2210" s="335" t="s">
        <v>5373</v>
      </c>
      <c r="C2210" s="335" t="s">
        <v>510</v>
      </c>
      <c r="D2210" s="335" t="s">
        <v>1423</v>
      </c>
      <c r="E2210" s="340">
        <v>3140</v>
      </c>
      <c r="F2210" s="340">
        <v>85</v>
      </c>
      <c r="G2210" s="341">
        <v>2.78</v>
      </c>
      <c r="H2210" s="340">
        <v>215588113900</v>
      </c>
    </row>
    <row r="2211" spans="1:8">
      <c r="A2211" s="335" t="s">
        <v>5374</v>
      </c>
      <c r="B2211" s="335" t="s">
        <v>5375</v>
      </c>
      <c r="C2211" s="335" t="s">
        <v>510</v>
      </c>
      <c r="D2211" s="335" t="s">
        <v>3994</v>
      </c>
      <c r="E2211" s="340">
        <v>15400</v>
      </c>
      <c r="F2211" s="340">
        <v>1600</v>
      </c>
      <c r="G2211" s="341">
        <v>11.59</v>
      </c>
      <c r="H2211" s="340">
        <v>16576406000</v>
      </c>
    </row>
    <row r="2212" spans="1:8">
      <c r="A2212" s="335" t="s">
        <v>5376</v>
      </c>
      <c r="B2212" s="335" t="s">
        <v>5377</v>
      </c>
      <c r="C2212" s="335" t="s">
        <v>510</v>
      </c>
      <c r="D2212" s="335" t="s">
        <v>1423</v>
      </c>
      <c r="E2212" s="340">
        <v>60500</v>
      </c>
      <c r="F2212" s="340">
        <v>700</v>
      </c>
      <c r="G2212" s="341">
        <v>1.17</v>
      </c>
      <c r="H2212" s="340">
        <v>1632219820000</v>
      </c>
    </row>
    <row r="2213" spans="1:8">
      <c r="A2213" s="335" t="s">
        <v>5378</v>
      </c>
      <c r="B2213" s="335" t="s">
        <v>5379</v>
      </c>
      <c r="C2213" s="335" t="s">
        <v>510</v>
      </c>
      <c r="D2213" s="335" t="s">
        <v>1423</v>
      </c>
      <c r="E2213" s="340">
        <v>26950</v>
      </c>
      <c r="F2213" s="340">
        <v>500</v>
      </c>
      <c r="G2213" s="341">
        <v>1.89</v>
      </c>
      <c r="H2213" s="340">
        <v>74593827000</v>
      </c>
    </row>
    <row r="2214" spans="1:8">
      <c r="A2214" s="335" t="s">
        <v>5380</v>
      </c>
      <c r="B2214" s="335" t="s">
        <v>5381</v>
      </c>
      <c r="C2214" s="335" t="s">
        <v>510</v>
      </c>
      <c r="D2214" s="335" t="s">
        <v>1423</v>
      </c>
      <c r="E2214" s="340">
        <v>6390</v>
      </c>
      <c r="F2214" s="340">
        <v>60</v>
      </c>
      <c r="G2214" s="341">
        <v>0.95</v>
      </c>
      <c r="H2214" s="340">
        <v>242820000000</v>
      </c>
    </row>
    <row r="2215" spans="1:8">
      <c r="A2215" s="335" t="s">
        <v>5382</v>
      </c>
      <c r="B2215" s="335" t="s">
        <v>5383</v>
      </c>
      <c r="C2215" s="335" t="s">
        <v>510</v>
      </c>
      <c r="D2215" s="335" t="s">
        <v>3991</v>
      </c>
      <c r="E2215" s="340">
        <v>66500</v>
      </c>
      <c r="F2215" s="340">
        <v>1000</v>
      </c>
      <c r="G2215" s="341">
        <v>1.53</v>
      </c>
      <c r="H2215" s="340">
        <v>4907674663500</v>
      </c>
    </row>
    <row r="2216" spans="1:8">
      <c r="A2216" s="335" t="s">
        <v>5384</v>
      </c>
      <c r="B2216" s="335" t="s">
        <v>5385</v>
      </c>
      <c r="C2216" s="335" t="s">
        <v>510</v>
      </c>
      <c r="D2216" s="335" t="s">
        <v>3991</v>
      </c>
      <c r="E2216" s="340">
        <v>1520</v>
      </c>
      <c r="F2216" s="340">
        <v>0</v>
      </c>
      <c r="G2216" s="341">
        <v>0</v>
      </c>
      <c r="H2216" s="340">
        <v>103134228320</v>
      </c>
    </row>
    <row r="2217" spans="1:8">
      <c r="A2217" s="335" t="s">
        <v>5386</v>
      </c>
      <c r="B2217" s="335" t="s">
        <v>5387</v>
      </c>
      <c r="C2217" s="335" t="s">
        <v>510</v>
      </c>
      <c r="D2217" s="335" t="s">
        <v>3994</v>
      </c>
      <c r="E2217" s="340">
        <v>121500</v>
      </c>
      <c r="F2217" s="340">
        <v>-6000</v>
      </c>
      <c r="G2217" s="341">
        <v>-4.71</v>
      </c>
      <c r="H2217" s="340">
        <v>864161095500</v>
      </c>
    </row>
    <row r="2218" spans="1:8">
      <c r="A2218" s="335" t="s">
        <v>5388</v>
      </c>
      <c r="B2218" s="335" t="s">
        <v>5389</v>
      </c>
      <c r="C2218" s="335" t="s">
        <v>510</v>
      </c>
      <c r="D2218" s="335" t="s">
        <v>3991</v>
      </c>
      <c r="E2218" s="340">
        <v>42100</v>
      </c>
      <c r="F2218" s="340">
        <v>-700</v>
      </c>
      <c r="G2218" s="341">
        <v>-1.64</v>
      </c>
      <c r="H2218" s="340">
        <v>944611593000</v>
      </c>
    </row>
    <row r="2219" spans="1:8">
      <c r="A2219" s="335" t="s">
        <v>5390</v>
      </c>
      <c r="B2219" s="335" t="s">
        <v>5391</v>
      </c>
      <c r="C2219" s="335" t="s">
        <v>510</v>
      </c>
      <c r="D2219" s="335" t="s">
        <v>4090</v>
      </c>
      <c r="E2219" s="340">
        <v>640</v>
      </c>
      <c r="F2219" s="340">
        <v>-3</v>
      </c>
      <c r="G2219" s="341">
        <v>-0.47</v>
      </c>
      <c r="H2219" s="340">
        <v>145415448320</v>
      </c>
    </row>
    <row r="2220" spans="1:8">
      <c r="A2220" s="335" t="s">
        <v>5392</v>
      </c>
      <c r="B2220" s="335" t="s">
        <v>5393</v>
      </c>
      <c r="C2220" s="335" t="s">
        <v>510</v>
      </c>
      <c r="D2220" s="335" t="s">
        <v>4018</v>
      </c>
      <c r="E2220" s="340">
        <v>10200</v>
      </c>
      <c r="F2220" s="340">
        <v>-300</v>
      </c>
      <c r="G2220" s="341">
        <v>-2.86</v>
      </c>
      <c r="H2220" s="340">
        <v>127743270000</v>
      </c>
    </row>
    <row r="2221" spans="1:8">
      <c r="A2221" s="335" t="s">
        <v>5394</v>
      </c>
      <c r="B2221" s="335" t="s">
        <v>5395</v>
      </c>
      <c r="C2221" s="335" t="s">
        <v>510</v>
      </c>
      <c r="D2221" s="335" t="s">
        <v>4018</v>
      </c>
      <c r="E2221" s="340">
        <v>10400</v>
      </c>
      <c r="F2221" s="340">
        <v>-50</v>
      </c>
      <c r="G2221" s="341">
        <v>-0.48</v>
      </c>
      <c r="H2221" s="340">
        <v>8045024000</v>
      </c>
    </row>
    <row r="2222" spans="1:8">
      <c r="A2222" s="335" t="s">
        <v>5396</v>
      </c>
      <c r="B2222" s="335" t="s">
        <v>5397</v>
      </c>
      <c r="C2222" s="335" t="s">
        <v>510</v>
      </c>
      <c r="D2222" s="335" t="s">
        <v>3994</v>
      </c>
      <c r="E2222" s="340">
        <v>9870</v>
      </c>
      <c r="F2222" s="340">
        <v>130</v>
      </c>
      <c r="G2222" s="341">
        <v>1.33</v>
      </c>
      <c r="H2222" s="340">
        <v>146543314890</v>
      </c>
    </row>
    <row r="2223" spans="1:8">
      <c r="A2223" s="335" t="s">
        <v>5398</v>
      </c>
      <c r="B2223" s="335" t="s">
        <v>5399</v>
      </c>
      <c r="C2223" s="335" t="s">
        <v>510</v>
      </c>
      <c r="D2223" s="335" t="s">
        <v>3994</v>
      </c>
      <c r="E2223" s="340">
        <v>14400</v>
      </c>
      <c r="F2223" s="340">
        <v>-300</v>
      </c>
      <c r="G2223" s="341">
        <v>-2.04</v>
      </c>
      <c r="H2223" s="340">
        <v>8650454400</v>
      </c>
    </row>
    <row r="2224" spans="1:8">
      <c r="A2224" s="335" t="s">
        <v>5400</v>
      </c>
      <c r="B2224" s="335" t="s">
        <v>5401</v>
      </c>
      <c r="C2224" s="335" t="s">
        <v>510</v>
      </c>
      <c r="D2224" s="335" t="s">
        <v>3991</v>
      </c>
      <c r="E2224" s="340">
        <v>14450</v>
      </c>
      <c r="F2224" s="340">
        <v>400</v>
      </c>
      <c r="G2224" s="341">
        <v>2.85</v>
      </c>
      <c r="H2224" s="340">
        <v>470894172400</v>
      </c>
    </row>
    <row r="2225" spans="1:8">
      <c r="A2225" s="335" t="s">
        <v>5402</v>
      </c>
      <c r="B2225" s="335" t="s">
        <v>5403</v>
      </c>
      <c r="C2225" s="335" t="s">
        <v>510</v>
      </c>
      <c r="D2225" s="335" t="s">
        <v>4033</v>
      </c>
      <c r="E2225" s="340">
        <v>132500</v>
      </c>
      <c r="F2225" s="340">
        <v>6500</v>
      </c>
      <c r="G2225" s="341">
        <v>5.16</v>
      </c>
      <c r="H2225" s="340">
        <v>3449159042500</v>
      </c>
    </row>
    <row r="2226" spans="1:8">
      <c r="A2226" s="335" t="s">
        <v>5404</v>
      </c>
      <c r="B2226" s="335" t="s">
        <v>5405</v>
      </c>
      <c r="C2226" s="335" t="s">
        <v>510</v>
      </c>
      <c r="D2226" s="335" t="s">
        <v>3991</v>
      </c>
      <c r="E2226" s="340">
        <v>1105</v>
      </c>
      <c r="F2226" s="340">
        <v>0</v>
      </c>
      <c r="G2226" s="341">
        <v>0</v>
      </c>
      <c r="H2226" s="340">
        <v>68534900070</v>
      </c>
    </row>
    <row r="2227" spans="1:8">
      <c r="A2227" s="335" t="s">
        <v>5406</v>
      </c>
      <c r="B2227" s="335" t="s">
        <v>5407</v>
      </c>
      <c r="C2227" s="335" t="s">
        <v>510</v>
      </c>
      <c r="D2227" s="335" t="s">
        <v>4354</v>
      </c>
      <c r="E2227" s="340">
        <v>4565</v>
      </c>
      <c r="F2227" s="340">
        <v>-80</v>
      </c>
      <c r="G2227" s="341">
        <v>-1.72</v>
      </c>
      <c r="H2227" s="340">
        <v>125916851500</v>
      </c>
    </row>
    <row r="2228" spans="1:8">
      <c r="A2228" s="335" t="s">
        <v>5408</v>
      </c>
      <c r="B2228" s="335" t="s">
        <v>5409</v>
      </c>
      <c r="C2228" s="335" t="s">
        <v>510</v>
      </c>
      <c r="D2228" s="335" t="s">
        <v>1423</v>
      </c>
      <c r="E2228" s="340">
        <v>7700</v>
      </c>
      <c r="F2228" s="340">
        <v>-250</v>
      </c>
      <c r="G2228" s="341">
        <v>-3.14</v>
      </c>
      <c r="H2228" s="340">
        <v>225061375000</v>
      </c>
    </row>
    <row r="2229" spans="1:8">
      <c r="A2229" s="335" t="s">
        <v>5410</v>
      </c>
      <c r="B2229" s="335" t="s">
        <v>5411</v>
      </c>
      <c r="C2229" s="335" t="s">
        <v>510</v>
      </c>
      <c r="D2229" s="335" t="s">
        <v>1423</v>
      </c>
      <c r="E2229" s="340">
        <v>13500</v>
      </c>
      <c r="F2229" s="340">
        <v>-300</v>
      </c>
      <c r="G2229" s="341">
        <v>-2.17</v>
      </c>
      <c r="H2229" s="340">
        <v>156600000000</v>
      </c>
    </row>
    <row r="2230" spans="1:8">
      <c r="A2230" s="335" t="s">
        <v>5412</v>
      </c>
      <c r="B2230" s="335" t="s">
        <v>5413</v>
      </c>
      <c r="C2230" s="335" t="s">
        <v>510</v>
      </c>
      <c r="D2230" s="335" t="s">
        <v>1423</v>
      </c>
      <c r="E2230" s="340">
        <v>924000</v>
      </c>
      <c r="F2230" s="340">
        <v>4000</v>
      </c>
      <c r="G2230" s="341">
        <v>0.43</v>
      </c>
      <c r="H2230" s="340">
        <v>1028781600000</v>
      </c>
    </row>
    <row r="2231" spans="1:8">
      <c r="A2231" s="335" t="s">
        <v>5414</v>
      </c>
      <c r="B2231" s="335" t="s">
        <v>5415</v>
      </c>
      <c r="C2231" s="335" t="s">
        <v>510</v>
      </c>
      <c r="D2231" s="335" t="s">
        <v>4380</v>
      </c>
      <c r="E2231" s="340">
        <v>5110</v>
      </c>
      <c r="F2231" s="340">
        <v>0</v>
      </c>
      <c r="G2231" s="341">
        <v>0</v>
      </c>
      <c r="H2231" s="340">
        <v>361818353400</v>
      </c>
    </row>
    <row r="2232" spans="1:8">
      <c r="A2232" s="335" t="s">
        <v>5416</v>
      </c>
      <c r="B2232" s="335" t="s">
        <v>5417</v>
      </c>
      <c r="C2232" s="335" t="s">
        <v>510</v>
      </c>
      <c r="D2232" s="335" t="s">
        <v>4130</v>
      </c>
      <c r="E2232" s="340">
        <v>1710</v>
      </c>
      <c r="F2232" s="340">
        <v>95</v>
      </c>
      <c r="G2232" s="341">
        <v>5.88</v>
      </c>
      <c r="H2232" s="340">
        <v>62757000000</v>
      </c>
    </row>
    <row r="2233" spans="1:8">
      <c r="A2233" s="335" t="s">
        <v>5418</v>
      </c>
      <c r="B2233" s="335" t="s">
        <v>5419</v>
      </c>
      <c r="C2233" s="335" t="s">
        <v>510</v>
      </c>
      <c r="D2233" s="335" t="s">
        <v>4130</v>
      </c>
      <c r="E2233" s="340">
        <v>2990</v>
      </c>
      <c r="F2233" s="340">
        <v>-40</v>
      </c>
      <c r="G2233" s="341">
        <v>-1.32</v>
      </c>
      <c r="H2233" s="340">
        <v>9867000000</v>
      </c>
    </row>
    <row r="2234" spans="1:8">
      <c r="A2234" s="335" t="s">
        <v>5420</v>
      </c>
      <c r="B2234" s="335" t="s">
        <v>5421</v>
      </c>
      <c r="C2234" s="335" t="s">
        <v>510</v>
      </c>
      <c r="D2234" s="335" t="s">
        <v>4050</v>
      </c>
      <c r="E2234" s="340">
        <v>12000</v>
      </c>
      <c r="F2234" s="340">
        <v>0</v>
      </c>
      <c r="G2234" s="341">
        <v>0</v>
      </c>
      <c r="H2234" s="340">
        <v>466789176000</v>
      </c>
    </row>
    <row r="2235" spans="1:8">
      <c r="A2235" s="335" t="s">
        <v>5422</v>
      </c>
      <c r="B2235" s="335" t="s">
        <v>5423</v>
      </c>
      <c r="C2235" s="335" t="s">
        <v>510</v>
      </c>
      <c r="D2235" s="335" t="s">
        <v>4050</v>
      </c>
      <c r="E2235" s="340">
        <v>12050</v>
      </c>
      <c r="F2235" s="340">
        <v>50</v>
      </c>
      <c r="G2235" s="341">
        <v>0.42</v>
      </c>
      <c r="H2235" s="340">
        <v>15690811100</v>
      </c>
    </row>
    <row r="2236" spans="1:8">
      <c r="A2236" s="335" t="s">
        <v>5424</v>
      </c>
      <c r="B2236" s="335" t="s">
        <v>5425</v>
      </c>
      <c r="C2236" s="335" t="s">
        <v>510</v>
      </c>
      <c r="D2236" s="335" t="s">
        <v>4130</v>
      </c>
      <c r="E2236" s="340">
        <v>4440</v>
      </c>
      <c r="F2236" s="340">
        <v>130</v>
      </c>
      <c r="G2236" s="341">
        <v>3.02</v>
      </c>
      <c r="H2236" s="340">
        <v>33744000000</v>
      </c>
    </row>
    <row r="2237" spans="1:8">
      <c r="A2237" s="335" t="s">
        <v>5426</v>
      </c>
      <c r="B2237" s="335" t="s">
        <v>5427</v>
      </c>
      <c r="C2237" s="335" t="s">
        <v>510</v>
      </c>
      <c r="D2237" s="335" t="s">
        <v>4004</v>
      </c>
      <c r="E2237" s="340">
        <v>1925</v>
      </c>
      <c r="F2237" s="340">
        <v>20</v>
      </c>
      <c r="G2237" s="341">
        <v>1.05</v>
      </c>
      <c r="H2237" s="340">
        <v>92687954975</v>
      </c>
    </row>
    <row r="2238" spans="1:8">
      <c r="A2238" s="335" t="s">
        <v>5428</v>
      </c>
      <c r="B2238" s="335" t="s">
        <v>5429</v>
      </c>
      <c r="C2238" s="335" t="s">
        <v>510</v>
      </c>
      <c r="D2238" s="335" t="s">
        <v>1423</v>
      </c>
      <c r="E2238" s="340">
        <v>51300</v>
      </c>
      <c r="F2238" s="340">
        <v>0</v>
      </c>
      <c r="G2238" s="341">
        <v>0</v>
      </c>
      <c r="H2238" s="340">
        <v>242015445000</v>
      </c>
    </row>
    <row r="2239" spans="1:8">
      <c r="A2239" s="335" t="s">
        <v>5430</v>
      </c>
      <c r="B2239" s="335" t="s">
        <v>5431</v>
      </c>
      <c r="C2239" s="335" t="s">
        <v>510</v>
      </c>
      <c r="D2239" s="335" t="s">
        <v>3991</v>
      </c>
      <c r="E2239" s="340">
        <v>11600</v>
      </c>
      <c r="F2239" s="340">
        <v>100</v>
      </c>
      <c r="G2239" s="341">
        <v>0.87</v>
      </c>
      <c r="H2239" s="340">
        <v>112551389600</v>
      </c>
    </row>
    <row r="2240" spans="1:8">
      <c r="A2240" s="335" t="s">
        <v>5432</v>
      </c>
      <c r="B2240" s="335" t="s">
        <v>5433</v>
      </c>
      <c r="C2240" s="335" t="s">
        <v>510</v>
      </c>
      <c r="D2240" s="335" t="s">
        <v>1423</v>
      </c>
      <c r="E2240" s="340">
        <v>7920</v>
      </c>
      <c r="F2240" s="340">
        <v>-50</v>
      </c>
      <c r="G2240" s="341">
        <v>-0.63</v>
      </c>
      <c r="H2240" s="340">
        <v>139708800000</v>
      </c>
    </row>
    <row r="2241" spans="1:8">
      <c r="A2241" s="335" t="s">
        <v>5434</v>
      </c>
      <c r="B2241" s="335" t="s">
        <v>5435</v>
      </c>
      <c r="C2241" s="335" t="s">
        <v>510</v>
      </c>
      <c r="D2241" s="335" t="s">
        <v>4037</v>
      </c>
      <c r="E2241" s="340">
        <v>3200</v>
      </c>
      <c r="F2241" s="340">
        <v>30</v>
      </c>
      <c r="G2241" s="341">
        <v>0.95</v>
      </c>
      <c r="H2241" s="340">
        <v>57600000000</v>
      </c>
    </row>
    <row r="2242" spans="1:8">
      <c r="A2242" s="335" t="s">
        <v>5436</v>
      </c>
      <c r="B2242" s="335" t="s">
        <v>5437</v>
      </c>
      <c r="C2242" s="335" t="s">
        <v>510</v>
      </c>
      <c r="D2242" s="335" t="s">
        <v>3994</v>
      </c>
      <c r="E2242" s="340">
        <v>25700</v>
      </c>
      <c r="F2242" s="340">
        <v>-600</v>
      </c>
      <c r="G2242" s="341">
        <v>-2.2799999999999998</v>
      </c>
      <c r="H2242" s="340">
        <v>1032410505500</v>
      </c>
    </row>
    <row r="2243" spans="1:8">
      <c r="A2243" s="335" t="s">
        <v>5438</v>
      </c>
      <c r="B2243" s="335" t="s">
        <v>5439</v>
      </c>
      <c r="C2243" s="335" t="s">
        <v>510</v>
      </c>
      <c r="D2243" s="335" t="s">
        <v>3994</v>
      </c>
      <c r="E2243" s="340">
        <v>21900</v>
      </c>
      <c r="F2243" s="340">
        <v>-800</v>
      </c>
      <c r="G2243" s="341">
        <v>-3.52</v>
      </c>
      <c r="H2243" s="340">
        <v>27491902200</v>
      </c>
    </row>
    <row r="2244" spans="1:8">
      <c r="A2244" s="335" t="s">
        <v>5440</v>
      </c>
      <c r="B2244" s="335" t="s">
        <v>5441</v>
      </c>
      <c r="C2244" s="335" t="s">
        <v>510</v>
      </c>
      <c r="D2244" s="335" t="s">
        <v>4015</v>
      </c>
      <c r="E2244" s="340">
        <v>2790</v>
      </c>
      <c r="F2244" s="340">
        <v>0</v>
      </c>
      <c r="G2244" s="341">
        <v>0</v>
      </c>
      <c r="H2244" s="340">
        <v>307821478410</v>
      </c>
    </row>
    <row r="2245" spans="1:8">
      <c r="A2245" s="335" t="s">
        <v>5442</v>
      </c>
      <c r="B2245" s="335" t="s">
        <v>5443</v>
      </c>
      <c r="C2245" s="335" t="s">
        <v>510</v>
      </c>
      <c r="D2245" s="335" t="s">
        <v>4354</v>
      </c>
      <c r="E2245" s="340">
        <v>1370</v>
      </c>
      <c r="F2245" s="340">
        <v>-10</v>
      </c>
      <c r="G2245" s="341">
        <v>-0.72</v>
      </c>
      <c r="H2245" s="340">
        <v>105063897120</v>
      </c>
    </row>
    <row r="2246" spans="1:8">
      <c r="A2246" s="335" t="s">
        <v>5444</v>
      </c>
      <c r="B2246" s="335" t="s">
        <v>5445</v>
      </c>
      <c r="C2246" s="335" t="s">
        <v>510</v>
      </c>
      <c r="D2246" s="335" t="s">
        <v>4097</v>
      </c>
      <c r="E2246" s="340">
        <v>14900</v>
      </c>
      <c r="F2246" s="340">
        <v>-150</v>
      </c>
      <c r="G2246" s="341">
        <v>-1</v>
      </c>
      <c r="H2246" s="340">
        <v>893388355000</v>
      </c>
    </row>
    <row r="2247" spans="1:8">
      <c r="A2247" s="335" t="s">
        <v>5446</v>
      </c>
      <c r="B2247" s="335" t="s">
        <v>5447</v>
      </c>
      <c r="C2247" s="335" t="s">
        <v>510</v>
      </c>
      <c r="D2247" s="335" t="s">
        <v>4018</v>
      </c>
      <c r="E2247" s="340">
        <v>7090</v>
      </c>
      <c r="F2247" s="340">
        <v>40</v>
      </c>
      <c r="G2247" s="341">
        <v>0.56999999999999995</v>
      </c>
      <c r="H2247" s="340">
        <v>260401115870</v>
      </c>
    </row>
    <row r="2248" spans="1:8">
      <c r="A2248" s="335" t="s">
        <v>5448</v>
      </c>
      <c r="B2248" s="335" t="s">
        <v>5449</v>
      </c>
      <c r="C2248" s="335" t="s">
        <v>510</v>
      </c>
      <c r="D2248" s="335" t="s">
        <v>4015</v>
      </c>
      <c r="E2248" s="340">
        <v>5990</v>
      </c>
      <c r="F2248" s="340">
        <v>-180</v>
      </c>
      <c r="G2248" s="341">
        <v>-2.92</v>
      </c>
      <c r="H2248" s="340">
        <v>3202071376880</v>
      </c>
    </row>
    <row r="2249" spans="1:8">
      <c r="A2249" s="335" t="s">
        <v>5450</v>
      </c>
      <c r="B2249" s="335" t="s">
        <v>5451</v>
      </c>
      <c r="C2249" s="335" t="s">
        <v>510</v>
      </c>
      <c r="D2249" s="335" t="s">
        <v>4090</v>
      </c>
      <c r="E2249" s="340">
        <v>2485</v>
      </c>
      <c r="F2249" s="340">
        <v>-170</v>
      </c>
      <c r="G2249" s="341">
        <v>-6.4</v>
      </c>
      <c r="H2249" s="340">
        <v>119432728100</v>
      </c>
    </row>
    <row r="2250" spans="1:8">
      <c r="A2250" s="335" t="s">
        <v>5452</v>
      </c>
      <c r="B2250" s="335" t="s">
        <v>5453</v>
      </c>
      <c r="C2250" s="335" t="s">
        <v>510</v>
      </c>
      <c r="D2250" s="335" t="s">
        <v>4138</v>
      </c>
      <c r="E2250" s="340">
        <v>29600</v>
      </c>
      <c r="F2250" s="340">
        <v>100</v>
      </c>
      <c r="G2250" s="341">
        <v>0.34</v>
      </c>
      <c r="H2250" s="340">
        <v>340400000000</v>
      </c>
    </row>
    <row r="2251" spans="1:8">
      <c r="A2251" s="335" t="s">
        <v>5454</v>
      </c>
      <c r="B2251" s="335" t="s">
        <v>5455</v>
      </c>
      <c r="C2251" s="335" t="s">
        <v>510</v>
      </c>
      <c r="D2251" s="335" t="s">
        <v>4380</v>
      </c>
      <c r="E2251" s="340">
        <v>2250</v>
      </c>
      <c r="F2251" s="340">
        <v>-35</v>
      </c>
      <c r="G2251" s="341">
        <v>-1.53</v>
      </c>
      <c r="H2251" s="340">
        <v>84381138000</v>
      </c>
    </row>
    <row r="2252" spans="1:8">
      <c r="A2252" s="335" t="s">
        <v>5456</v>
      </c>
      <c r="B2252" s="335" t="s">
        <v>5457</v>
      </c>
      <c r="C2252" s="335" t="s">
        <v>510</v>
      </c>
      <c r="D2252" s="335" t="s">
        <v>4130</v>
      </c>
      <c r="E2252" s="340">
        <v>1105</v>
      </c>
      <c r="F2252" s="340">
        <v>5</v>
      </c>
      <c r="G2252" s="341">
        <v>0.45</v>
      </c>
      <c r="H2252" s="340">
        <v>60666996195</v>
      </c>
    </row>
    <row r="2253" spans="1:8">
      <c r="A2253" s="335" t="s">
        <v>5458</v>
      </c>
      <c r="B2253" s="335" t="s">
        <v>5459</v>
      </c>
      <c r="C2253" s="335" t="s">
        <v>510</v>
      </c>
      <c r="D2253" s="335" t="s">
        <v>4130</v>
      </c>
      <c r="E2253" s="340">
        <v>3685</v>
      </c>
      <c r="F2253" s="340">
        <v>55</v>
      </c>
      <c r="G2253" s="341">
        <v>1.52</v>
      </c>
      <c r="H2253" s="340">
        <v>53894842210</v>
      </c>
    </row>
    <row r="2254" spans="1:8">
      <c r="A2254" s="335" t="s">
        <v>5460</v>
      </c>
      <c r="B2254" s="335" t="s">
        <v>5461</v>
      </c>
      <c r="C2254" s="335" t="s">
        <v>510</v>
      </c>
      <c r="D2254" s="335" t="s">
        <v>4057</v>
      </c>
      <c r="E2254" s="340">
        <v>28350</v>
      </c>
      <c r="F2254" s="340">
        <v>-600</v>
      </c>
      <c r="G2254" s="341">
        <v>-2.0699999999999998</v>
      </c>
      <c r="H2254" s="340">
        <v>170100000000</v>
      </c>
    </row>
    <row r="2255" spans="1:8">
      <c r="A2255" s="335" t="s">
        <v>5462</v>
      </c>
      <c r="B2255" s="335" t="s">
        <v>5463</v>
      </c>
      <c r="C2255" s="335" t="s">
        <v>510</v>
      </c>
      <c r="D2255" s="335" t="s">
        <v>3999</v>
      </c>
      <c r="E2255" s="340">
        <v>20350</v>
      </c>
      <c r="F2255" s="340">
        <v>200</v>
      </c>
      <c r="G2255" s="341">
        <v>0.99</v>
      </c>
      <c r="H2255" s="340">
        <v>2510684282150</v>
      </c>
    </row>
    <row r="2256" spans="1:8">
      <c r="A2256" s="335" t="s">
        <v>5464</v>
      </c>
      <c r="B2256" s="335" t="s">
        <v>5465</v>
      </c>
      <c r="C2256" s="335" t="s">
        <v>510</v>
      </c>
      <c r="D2256" s="335" t="s">
        <v>4354</v>
      </c>
      <c r="E2256" s="340">
        <v>155500</v>
      </c>
      <c r="F2256" s="340">
        <v>500</v>
      </c>
      <c r="G2256" s="341">
        <v>0.32</v>
      </c>
      <c r="H2256" s="340">
        <v>12045530710000</v>
      </c>
    </row>
    <row r="2257" spans="1:8">
      <c r="A2257" s="335" t="s">
        <v>5466</v>
      </c>
      <c r="B2257" s="335" t="s">
        <v>5467</v>
      </c>
      <c r="C2257" s="335" t="s">
        <v>510</v>
      </c>
      <c r="D2257" s="335" t="s">
        <v>3999</v>
      </c>
      <c r="E2257" s="340">
        <v>1225</v>
      </c>
      <c r="F2257" s="340">
        <v>0</v>
      </c>
      <c r="G2257" s="341">
        <v>0</v>
      </c>
      <c r="H2257" s="340">
        <v>55134426375</v>
      </c>
    </row>
    <row r="2258" spans="1:8">
      <c r="A2258" s="335" t="s">
        <v>5468</v>
      </c>
      <c r="B2258" s="335" t="s">
        <v>5469</v>
      </c>
      <c r="C2258" s="335" t="s">
        <v>510</v>
      </c>
      <c r="D2258" s="335" t="s">
        <v>4018</v>
      </c>
      <c r="E2258" s="340">
        <v>17300</v>
      </c>
      <c r="F2258" s="340">
        <v>250</v>
      </c>
      <c r="G2258" s="341">
        <v>1.47</v>
      </c>
      <c r="H2258" s="340">
        <v>659485324700</v>
      </c>
    </row>
    <row r="2259" spans="1:8">
      <c r="A2259" s="335" t="s">
        <v>5470</v>
      </c>
      <c r="B2259" s="335" t="s">
        <v>5471</v>
      </c>
      <c r="C2259" s="335" t="s">
        <v>510</v>
      </c>
      <c r="D2259" s="335" t="s">
        <v>4057</v>
      </c>
      <c r="E2259" s="340">
        <v>33200</v>
      </c>
      <c r="F2259" s="340">
        <v>-300</v>
      </c>
      <c r="G2259" s="341">
        <v>-0.9</v>
      </c>
      <c r="H2259" s="340">
        <v>930406029600</v>
      </c>
    </row>
    <row r="2260" spans="1:8">
      <c r="A2260" s="335" t="s">
        <v>5472</v>
      </c>
      <c r="B2260" s="335" t="s">
        <v>5473</v>
      </c>
      <c r="C2260" s="335" t="s">
        <v>510</v>
      </c>
      <c r="D2260" s="335" t="s">
        <v>3994</v>
      </c>
      <c r="E2260" s="340">
        <v>23300</v>
      </c>
      <c r="F2260" s="340">
        <v>350</v>
      </c>
      <c r="G2260" s="341">
        <v>1.53</v>
      </c>
      <c r="H2260" s="340">
        <v>242542002400</v>
      </c>
    </row>
    <row r="2261" spans="1:8">
      <c r="A2261" s="335" t="s">
        <v>5474</v>
      </c>
      <c r="B2261" s="335" t="s">
        <v>5475</v>
      </c>
      <c r="C2261" s="335" t="s">
        <v>510</v>
      </c>
      <c r="D2261" s="335" t="s">
        <v>3991</v>
      </c>
      <c r="E2261" s="340">
        <v>28200</v>
      </c>
      <c r="F2261" s="340">
        <v>0</v>
      </c>
      <c r="G2261" s="341">
        <v>0</v>
      </c>
      <c r="H2261" s="340">
        <v>1694711571000</v>
      </c>
    </row>
    <row r="2262" spans="1:8">
      <c r="A2262" s="335" t="s">
        <v>5476</v>
      </c>
      <c r="B2262" s="335" t="s">
        <v>5477</v>
      </c>
      <c r="C2262" s="335" t="s">
        <v>510</v>
      </c>
      <c r="D2262" s="335" t="s">
        <v>4037</v>
      </c>
      <c r="E2262" s="340">
        <v>3465</v>
      </c>
      <c r="F2262" s="340">
        <v>10</v>
      </c>
      <c r="G2262" s="341">
        <v>0.28999999999999998</v>
      </c>
      <c r="H2262" s="340">
        <v>448836834600</v>
      </c>
    </row>
    <row r="2263" spans="1:8">
      <c r="A2263" s="335" t="s">
        <v>5478</v>
      </c>
      <c r="B2263" s="335" t="s">
        <v>5479</v>
      </c>
      <c r="C2263" s="335" t="s">
        <v>510</v>
      </c>
      <c r="D2263" s="335" t="s">
        <v>3994</v>
      </c>
      <c r="E2263" s="340">
        <v>41350</v>
      </c>
      <c r="F2263" s="340">
        <v>-1450</v>
      </c>
      <c r="G2263" s="341">
        <v>-3.39</v>
      </c>
      <c r="H2263" s="340">
        <v>12415009263700</v>
      </c>
    </row>
    <row r="2264" spans="1:8">
      <c r="A2264" s="335" t="s">
        <v>5480</v>
      </c>
      <c r="B2264" s="335" t="s">
        <v>5481</v>
      </c>
      <c r="C2264" s="335" t="s">
        <v>510</v>
      </c>
      <c r="D2264" s="335" t="s">
        <v>4097</v>
      </c>
      <c r="E2264" s="340">
        <v>24700</v>
      </c>
      <c r="F2264" s="340">
        <v>150</v>
      </c>
      <c r="G2264" s="341">
        <v>0.61</v>
      </c>
      <c r="H2264" s="340">
        <v>400140000000</v>
      </c>
    </row>
    <row r="2265" spans="1:8">
      <c r="A2265" s="335" t="s">
        <v>5482</v>
      </c>
      <c r="B2265" s="335" t="s">
        <v>5483</v>
      </c>
      <c r="C2265" s="335" t="s">
        <v>510</v>
      </c>
      <c r="D2265" s="335" t="s">
        <v>3991</v>
      </c>
      <c r="E2265" s="340">
        <v>67300</v>
      </c>
      <c r="F2265" s="340">
        <v>-500</v>
      </c>
      <c r="G2265" s="341">
        <v>-0.74</v>
      </c>
      <c r="H2265" s="340">
        <v>938107150500</v>
      </c>
    </row>
    <row r="2266" spans="1:8">
      <c r="A2266" s="335" t="s">
        <v>5484</v>
      </c>
      <c r="B2266" s="335" t="s">
        <v>5485</v>
      </c>
      <c r="C2266" s="335" t="s">
        <v>510</v>
      </c>
      <c r="D2266" s="335" t="s">
        <v>3991</v>
      </c>
      <c r="E2266" s="340">
        <v>2140</v>
      </c>
      <c r="F2266" s="340">
        <v>20</v>
      </c>
      <c r="G2266" s="341">
        <v>0.94</v>
      </c>
      <c r="H2266" s="340">
        <v>27915230000</v>
      </c>
    </row>
    <row r="2267" spans="1:8">
      <c r="A2267" s="335" t="s">
        <v>5486</v>
      </c>
      <c r="B2267" s="335" t="s">
        <v>5487</v>
      </c>
      <c r="C2267" s="335" t="s">
        <v>510</v>
      </c>
      <c r="D2267" s="335" t="s">
        <v>3991</v>
      </c>
      <c r="E2267" s="340">
        <v>1375</v>
      </c>
      <c r="F2267" s="340">
        <v>50</v>
      </c>
      <c r="G2267" s="341">
        <v>3.77</v>
      </c>
      <c r="H2267" s="340">
        <v>22205961250</v>
      </c>
    </row>
    <row r="2268" spans="1:8">
      <c r="A2268" s="335" t="s">
        <v>5488</v>
      </c>
      <c r="B2268" s="335" t="s">
        <v>5489</v>
      </c>
      <c r="C2268" s="335" t="s">
        <v>510</v>
      </c>
      <c r="D2268" s="335" t="s">
        <v>4057</v>
      </c>
      <c r="E2268" s="340">
        <v>28650</v>
      </c>
      <c r="F2268" s="340">
        <v>0</v>
      </c>
      <c r="G2268" s="341">
        <v>0</v>
      </c>
      <c r="H2268" s="340">
        <v>57298395600</v>
      </c>
    </row>
    <row r="2269" spans="1:8">
      <c r="A2269" s="335" t="s">
        <v>5490</v>
      </c>
      <c r="B2269" s="335" t="s">
        <v>5491</v>
      </c>
      <c r="C2269" s="335" t="s">
        <v>510</v>
      </c>
      <c r="D2269" s="335" t="s">
        <v>4037</v>
      </c>
      <c r="E2269" s="340">
        <v>10000</v>
      </c>
      <c r="F2269" s="340">
        <v>320</v>
      </c>
      <c r="G2269" s="341">
        <v>3.31</v>
      </c>
      <c r="H2269" s="340">
        <v>67147640000</v>
      </c>
    </row>
    <row r="2270" spans="1:8">
      <c r="A2270" s="335" t="s">
        <v>5492</v>
      </c>
      <c r="B2270" s="335" t="s">
        <v>5493</v>
      </c>
      <c r="C2270" s="335" t="s">
        <v>510</v>
      </c>
      <c r="D2270" s="335" t="s">
        <v>4018</v>
      </c>
      <c r="E2270" s="340">
        <v>36250</v>
      </c>
      <c r="F2270" s="340">
        <v>-600</v>
      </c>
      <c r="G2270" s="341">
        <v>-1.63</v>
      </c>
      <c r="H2270" s="340">
        <v>2542343398750</v>
      </c>
    </row>
    <row r="2271" spans="1:8">
      <c r="A2271" s="335" t="s">
        <v>5494</v>
      </c>
      <c r="B2271" s="335" t="s">
        <v>5495</v>
      </c>
      <c r="C2271" s="335" t="s">
        <v>510</v>
      </c>
      <c r="D2271" s="335" t="s">
        <v>4018</v>
      </c>
      <c r="E2271" s="340">
        <v>20150</v>
      </c>
      <c r="F2271" s="340">
        <v>0</v>
      </c>
      <c r="G2271" s="341">
        <v>0</v>
      </c>
      <c r="H2271" s="340">
        <v>22772280700</v>
      </c>
    </row>
    <row r="2272" spans="1:8">
      <c r="A2272" s="335" t="s">
        <v>5496</v>
      </c>
      <c r="B2272" s="335" t="s">
        <v>5497</v>
      </c>
      <c r="C2272" s="335" t="s">
        <v>510</v>
      </c>
      <c r="D2272" s="335" t="s">
        <v>3994</v>
      </c>
      <c r="E2272" s="340">
        <v>16700</v>
      </c>
      <c r="F2272" s="340">
        <v>-250</v>
      </c>
      <c r="G2272" s="341">
        <v>-1.47</v>
      </c>
      <c r="H2272" s="340">
        <v>387552975500</v>
      </c>
    </row>
    <row r="2273" spans="1:8">
      <c r="A2273" s="335" t="s">
        <v>5498</v>
      </c>
      <c r="B2273" s="335" t="s">
        <v>5499</v>
      </c>
      <c r="C2273" s="335" t="s">
        <v>510</v>
      </c>
      <c r="D2273" s="335" t="s">
        <v>3994</v>
      </c>
      <c r="E2273" s="340">
        <v>15050</v>
      </c>
      <c r="F2273" s="340">
        <v>-100</v>
      </c>
      <c r="G2273" s="341">
        <v>-0.66</v>
      </c>
      <c r="H2273" s="340">
        <v>7085690500</v>
      </c>
    </row>
    <row r="2274" spans="1:8">
      <c r="A2274" s="335" t="s">
        <v>5500</v>
      </c>
      <c r="B2274" s="335" t="s">
        <v>5501</v>
      </c>
      <c r="C2274" s="335" t="s">
        <v>510</v>
      </c>
      <c r="D2274" s="335" t="s">
        <v>3994</v>
      </c>
      <c r="E2274" s="340">
        <v>1680</v>
      </c>
      <c r="F2274" s="340">
        <v>5</v>
      </c>
      <c r="G2274" s="341">
        <v>0.3</v>
      </c>
      <c r="H2274" s="340">
        <v>117633600000</v>
      </c>
    </row>
    <row r="2275" spans="1:8">
      <c r="A2275" s="335" t="s">
        <v>5502</v>
      </c>
      <c r="B2275" s="335" t="s">
        <v>5503</v>
      </c>
      <c r="C2275" s="335" t="s">
        <v>510</v>
      </c>
      <c r="D2275" s="335" t="s">
        <v>4217</v>
      </c>
      <c r="E2275" s="340">
        <v>33400</v>
      </c>
      <c r="F2275" s="340">
        <v>-300</v>
      </c>
      <c r="G2275" s="341">
        <v>-0.89</v>
      </c>
      <c r="H2275" s="340">
        <v>3083254200000</v>
      </c>
    </row>
    <row r="2276" spans="1:8">
      <c r="A2276" s="335" t="s">
        <v>5504</v>
      </c>
      <c r="B2276" s="335" t="s">
        <v>5505</v>
      </c>
      <c r="C2276" s="335" t="s">
        <v>510</v>
      </c>
      <c r="D2276" s="335" t="s">
        <v>4015</v>
      </c>
      <c r="E2276" s="340">
        <v>40800</v>
      </c>
      <c r="F2276" s="340">
        <v>-100</v>
      </c>
      <c r="G2276" s="341">
        <v>-0.24</v>
      </c>
      <c r="H2276" s="340">
        <v>129187284000</v>
      </c>
    </row>
    <row r="2277" spans="1:8">
      <c r="A2277" s="335" t="s">
        <v>5506</v>
      </c>
      <c r="B2277" s="335" t="s">
        <v>5507</v>
      </c>
      <c r="C2277" s="335" t="s">
        <v>510</v>
      </c>
      <c r="D2277" s="335" t="s">
        <v>3994</v>
      </c>
      <c r="E2277" s="340">
        <v>85600</v>
      </c>
      <c r="F2277" s="340">
        <v>0</v>
      </c>
      <c r="G2277" s="341">
        <v>0</v>
      </c>
      <c r="H2277" s="340">
        <v>4770144915200</v>
      </c>
    </row>
    <row r="2278" spans="1:8">
      <c r="A2278" s="335" t="s">
        <v>5508</v>
      </c>
      <c r="B2278" s="335" t="s">
        <v>5509</v>
      </c>
      <c r="C2278" s="335" t="s">
        <v>510</v>
      </c>
      <c r="D2278" s="335" t="s">
        <v>3994</v>
      </c>
      <c r="E2278" s="340">
        <v>63500</v>
      </c>
      <c r="F2278" s="340">
        <v>-1100</v>
      </c>
      <c r="G2278" s="341">
        <v>-1.7</v>
      </c>
      <c r="H2278" s="340">
        <v>371998938500</v>
      </c>
    </row>
    <row r="2279" spans="1:8">
      <c r="A2279" s="335" t="s">
        <v>5510</v>
      </c>
      <c r="B2279" s="335" t="s">
        <v>5511</v>
      </c>
      <c r="C2279" s="335" t="s">
        <v>510</v>
      </c>
      <c r="D2279" s="335" t="s">
        <v>4354</v>
      </c>
      <c r="E2279" s="340">
        <v>4040</v>
      </c>
      <c r="F2279" s="340">
        <v>0</v>
      </c>
      <c r="G2279" s="341">
        <v>0</v>
      </c>
      <c r="H2279" s="340">
        <v>92369073280</v>
      </c>
    </row>
    <row r="2280" spans="1:8">
      <c r="A2280" s="335" t="s">
        <v>5512</v>
      </c>
      <c r="B2280" s="335" t="s">
        <v>5513</v>
      </c>
      <c r="C2280" s="335" t="s">
        <v>510</v>
      </c>
      <c r="D2280" s="335" t="s">
        <v>4037</v>
      </c>
      <c r="E2280" s="340">
        <v>76900</v>
      </c>
      <c r="F2280" s="340">
        <v>4800</v>
      </c>
      <c r="G2280" s="341">
        <v>6.66</v>
      </c>
      <c r="H2280" s="340">
        <v>800913500000</v>
      </c>
    </row>
    <row r="2281" spans="1:8">
      <c r="A2281" s="335" t="s">
        <v>5514</v>
      </c>
      <c r="B2281" s="335" t="s">
        <v>5515</v>
      </c>
      <c r="C2281" s="335" t="s">
        <v>510</v>
      </c>
      <c r="D2281" s="335" t="s">
        <v>4354</v>
      </c>
      <c r="E2281" s="340">
        <v>270000</v>
      </c>
      <c r="F2281" s="340">
        <v>1500</v>
      </c>
      <c r="G2281" s="341">
        <v>0.56000000000000005</v>
      </c>
      <c r="H2281" s="340">
        <v>176904000000</v>
      </c>
    </row>
    <row r="2282" spans="1:8">
      <c r="A2282" s="335" t="s">
        <v>5516</v>
      </c>
      <c r="B2282" s="335" t="s">
        <v>5517</v>
      </c>
      <c r="C2282" s="335" t="s">
        <v>510</v>
      </c>
      <c r="D2282" s="335" t="s">
        <v>4380</v>
      </c>
      <c r="E2282" s="340">
        <v>24450</v>
      </c>
      <c r="F2282" s="340">
        <v>0</v>
      </c>
      <c r="G2282" s="341">
        <v>0</v>
      </c>
      <c r="H2282" s="340">
        <v>97800000000</v>
      </c>
    </row>
    <row r="2283" spans="1:8">
      <c r="A2283" s="335" t="s">
        <v>5518</v>
      </c>
      <c r="B2283" s="335" t="s">
        <v>5519</v>
      </c>
      <c r="C2283" s="335" t="s">
        <v>510</v>
      </c>
      <c r="D2283" s="335" t="s">
        <v>1423</v>
      </c>
      <c r="E2283" s="340">
        <v>254500</v>
      </c>
      <c r="F2283" s="340">
        <v>2500</v>
      </c>
      <c r="G2283" s="341">
        <v>0.99</v>
      </c>
      <c r="H2283" s="340">
        <v>330850000000</v>
      </c>
    </row>
    <row r="2284" spans="1:8">
      <c r="A2284" s="335" t="s">
        <v>5520</v>
      </c>
      <c r="B2284" s="335" t="s">
        <v>5521</v>
      </c>
      <c r="C2284" s="335" t="s">
        <v>510</v>
      </c>
      <c r="D2284" s="335" t="s">
        <v>3994</v>
      </c>
      <c r="E2284" s="340">
        <v>18200</v>
      </c>
      <c r="F2284" s="340">
        <v>-300</v>
      </c>
      <c r="G2284" s="341">
        <v>-1.62</v>
      </c>
      <c r="H2284" s="340">
        <v>1692967148600</v>
      </c>
    </row>
    <row r="2285" spans="1:8">
      <c r="A2285" s="335" t="s">
        <v>5522</v>
      </c>
      <c r="B2285" s="335" t="s">
        <v>5523</v>
      </c>
      <c r="C2285" s="335" t="s">
        <v>510</v>
      </c>
      <c r="D2285" s="335" t="s">
        <v>3994</v>
      </c>
      <c r="E2285" s="340">
        <v>4910</v>
      </c>
      <c r="F2285" s="340">
        <v>235</v>
      </c>
      <c r="G2285" s="341">
        <v>5.03</v>
      </c>
      <c r="H2285" s="340">
        <v>608730762320</v>
      </c>
    </row>
    <row r="2286" spans="1:8">
      <c r="A2286" s="335" t="s">
        <v>5524</v>
      </c>
      <c r="B2286" s="335" t="s">
        <v>5525</v>
      </c>
      <c r="C2286" s="335" t="s">
        <v>510</v>
      </c>
      <c r="D2286" s="335" t="s">
        <v>4217</v>
      </c>
      <c r="E2286" s="340">
        <v>23500</v>
      </c>
      <c r="F2286" s="340">
        <v>350</v>
      </c>
      <c r="G2286" s="341">
        <v>1.51</v>
      </c>
      <c r="H2286" s="340">
        <v>15086155809500</v>
      </c>
    </row>
    <row r="2287" spans="1:8">
      <c r="A2287" s="335" t="s">
        <v>5526</v>
      </c>
      <c r="B2287" s="335" t="s">
        <v>5527</v>
      </c>
      <c r="C2287" s="335" t="s">
        <v>510</v>
      </c>
      <c r="D2287" s="335" t="s">
        <v>3994</v>
      </c>
      <c r="E2287" s="340">
        <v>1570</v>
      </c>
      <c r="F2287" s="340">
        <v>40</v>
      </c>
      <c r="G2287" s="341">
        <v>2.61</v>
      </c>
      <c r="H2287" s="340">
        <v>73480923520</v>
      </c>
    </row>
    <row r="2288" spans="1:8">
      <c r="A2288" s="335" t="s">
        <v>5528</v>
      </c>
      <c r="B2288" s="335" t="s">
        <v>5529</v>
      </c>
      <c r="C2288" s="335" t="s">
        <v>510</v>
      </c>
      <c r="D2288" s="335" t="s">
        <v>4130</v>
      </c>
      <c r="E2288" s="340">
        <v>128500</v>
      </c>
      <c r="F2288" s="340">
        <v>-5000</v>
      </c>
      <c r="G2288" s="341">
        <v>-3.75</v>
      </c>
      <c r="H2288" s="340">
        <v>9094345406000</v>
      </c>
    </row>
    <row r="2289" spans="1:8">
      <c r="A2289" s="335" t="s">
        <v>5530</v>
      </c>
      <c r="B2289" s="335" t="s">
        <v>5531</v>
      </c>
      <c r="C2289" s="335" t="s">
        <v>510</v>
      </c>
      <c r="D2289" s="335" t="s">
        <v>3991</v>
      </c>
      <c r="E2289" s="340">
        <v>7080</v>
      </c>
      <c r="F2289" s="340">
        <v>40</v>
      </c>
      <c r="G2289" s="341">
        <v>0.56999999999999995</v>
      </c>
      <c r="H2289" s="340">
        <v>77526000000</v>
      </c>
    </row>
    <row r="2290" spans="1:8">
      <c r="A2290" s="335" t="s">
        <v>1380</v>
      </c>
      <c r="B2290" s="335" t="s">
        <v>1381</v>
      </c>
      <c r="C2290" s="335" t="s">
        <v>510</v>
      </c>
      <c r="D2290" s="335" t="s">
        <v>4090</v>
      </c>
      <c r="E2290" s="340">
        <v>1860</v>
      </c>
      <c r="F2290" s="340">
        <v>5</v>
      </c>
      <c r="G2290" s="341">
        <v>0.27</v>
      </c>
      <c r="H2290" s="340">
        <v>21035221740</v>
      </c>
    </row>
    <row r="2291" spans="1:8">
      <c r="A2291" s="335" t="s">
        <v>5532</v>
      </c>
      <c r="B2291" s="335" t="s">
        <v>5533</v>
      </c>
      <c r="C2291" s="335" t="s">
        <v>510</v>
      </c>
      <c r="D2291" s="335" t="s">
        <v>4057</v>
      </c>
      <c r="E2291" s="340">
        <v>9100</v>
      </c>
      <c r="F2291" s="340">
        <v>-160</v>
      </c>
      <c r="G2291" s="341">
        <v>-1.73</v>
      </c>
      <c r="H2291" s="340">
        <v>207484550000</v>
      </c>
    </row>
    <row r="2292" spans="1:8">
      <c r="A2292" s="335" t="s">
        <v>5534</v>
      </c>
      <c r="B2292" s="335" t="s">
        <v>5535</v>
      </c>
      <c r="C2292" s="335" t="s">
        <v>510</v>
      </c>
      <c r="D2292" s="335" t="s">
        <v>4057</v>
      </c>
      <c r="E2292" s="340">
        <v>10700</v>
      </c>
      <c r="F2292" s="340">
        <v>0</v>
      </c>
      <c r="G2292" s="341">
        <v>0</v>
      </c>
      <c r="H2292" s="340">
        <v>492735000000</v>
      </c>
    </row>
    <row r="2293" spans="1:8">
      <c r="A2293" s="335" t="s">
        <v>5536</v>
      </c>
      <c r="B2293" s="335" t="s">
        <v>5537</v>
      </c>
      <c r="C2293" s="335" t="s">
        <v>510</v>
      </c>
      <c r="D2293" s="335" t="s">
        <v>4090</v>
      </c>
      <c r="E2293" s="340">
        <v>12100</v>
      </c>
      <c r="F2293" s="340">
        <v>-200</v>
      </c>
      <c r="G2293" s="341">
        <v>-1.63</v>
      </c>
      <c r="H2293" s="340">
        <v>531925159700</v>
      </c>
    </row>
    <row r="2294" spans="1:8">
      <c r="A2294" s="335" t="s">
        <v>5538</v>
      </c>
      <c r="B2294" s="335" t="s">
        <v>5539</v>
      </c>
      <c r="C2294" s="335" t="s">
        <v>510</v>
      </c>
      <c r="D2294" s="335" t="s">
        <v>1423</v>
      </c>
      <c r="E2294" s="340">
        <v>57100</v>
      </c>
      <c r="F2294" s="340">
        <v>-300</v>
      </c>
      <c r="G2294" s="341">
        <v>-0.52</v>
      </c>
      <c r="H2294" s="340">
        <v>1306515378000</v>
      </c>
    </row>
    <row r="2295" spans="1:8">
      <c r="A2295" s="335" t="s">
        <v>5540</v>
      </c>
      <c r="B2295" s="335" t="s">
        <v>5541</v>
      </c>
      <c r="C2295" s="335" t="s">
        <v>510</v>
      </c>
      <c r="D2295" s="335" t="s">
        <v>3994</v>
      </c>
      <c r="E2295" s="340">
        <v>28600</v>
      </c>
      <c r="F2295" s="340">
        <v>-150</v>
      </c>
      <c r="G2295" s="341">
        <v>-0.52</v>
      </c>
      <c r="H2295" s="340">
        <v>531294163400</v>
      </c>
    </row>
    <row r="2296" spans="1:8">
      <c r="A2296" s="335" t="s">
        <v>5542</v>
      </c>
      <c r="B2296" s="335" t="s">
        <v>5543</v>
      </c>
      <c r="C2296" s="335" t="s">
        <v>510</v>
      </c>
      <c r="D2296" s="335" t="s">
        <v>1423</v>
      </c>
      <c r="E2296" s="340">
        <v>48000</v>
      </c>
      <c r="F2296" s="340">
        <v>-1050</v>
      </c>
      <c r="G2296" s="341">
        <v>-2.14</v>
      </c>
      <c r="H2296" s="340">
        <v>5946003312000</v>
      </c>
    </row>
    <row r="2297" spans="1:8">
      <c r="A2297" s="335" t="s">
        <v>5544</v>
      </c>
      <c r="B2297" s="335" t="s">
        <v>5545</v>
      </c>
      <c r="C2297" s="335" t="s">
        <v>510</v>
      </c>
      <c r="D2297" s="335" t="s">
        <v>3994</v>
      </c>
      <c r="E2297" s="340">
        <v>2425</v>
      </c>
      <c r="F2297" s="340">
        <v>15</v>
      </c>
      <c r="G2297" s="341">
        <v>0.62</v>
      </c>
      <c r="H2297" s="340">
        <v>612286382750</v>
      </c>
    </row>
    <row r="2298" spans="1:8">
      <c r="A2298" s="335" t="s">
        <v>5546</v>
      </c>
      <c r="B2298" s="335" t="s">
        <v>5547</v>
      </c>
      <c r="C2298" s="335" t="s">
        <v>510</v>
      </c>
      <c r="D2298" s="335" t="s">
        <v>4057</v>
      </c>
      <c r="E2298" s="340">
        <v>2000</v>
      </c>
      <c r="F2298" s="340">
        <v>-45</v>
      </c>
      <c r="G2298" s="341">
        <v>-2.2000000000000002</v>
      </c>
      <c r="H2298" s="340">
        <v>106484952000</v>
      </c>
    </row>
    <row r="2299" spans="1:8">
      <c r="A2299" s="335" t="s">
        <v>5548</v>
      </c>
      <c r="B2299" s="335" t="s">
        <v>5549</v>
      </c>
      <c r="C2299" s="335" t="s">
        <v>510</v>
      </c>
      <c r="D2299" s="335" t="s">
        <v>3994</v>
      </c>
      <c r="E2299" s="340">
        <v>1940</v>
      </c>
      <c r="F2299" s="340">
        <v>10</v>
      </c>
      <c r="G2299" s="341">
        <v>0.52</v>
      </c>
      <c r="H2299" s="340">
        <v>155238800000</v>
      </c>
    </row>
    <row r="2300" spans="1:8">
      <c r="A2300" s="335" t="s">
        <v>5550</v>
      </c>
      <c r="B2300" s="335" t="s">
        <v>5551</v>
      </c>
      <c r="C2300" s="335" t="s">
        <v>510</v>
      </c>
      <c r="D2300" s="335" t="s">
        <v>4130</v>
      </c>
      <c r="E2300" s="340">
        <v>3060</v>
      </c>
      <c r="F2300" s="340">
        <v>10</v>
      </c>
      <c r="G2300" s="341">
        <v>0.33</v>
      </c>
      <c r="H2300" s="340">
        <v>93178285200</v>
      </c>
    </row>
    <row r="2301" spans="1:8">
      <c r="A2301" s="335" t="s">
        <v>5552</v>
      </c>
      <c r="B2301" s="335" t="s">
        <v>5553</v>
      </c>
      <c r="C2301" s="335" t="s">
        <v>510</v>
      </c>
      <c r="D2301" s="335" t="s">
        <v>4130</v>
      </c>
      <c r="E2301" s="340">
        <v>36200</v>
      </c>
      <c r="F2301" s="340">
        <v>-550</v>
      </c>
      <c r="G2301" s="341">
        <v>-1.5</v>
      </c>
      <c r="H2301" s="340">
        <v>3528598873400</v>
      </c>
    </row>
    <row r="2302" spans="1:8">
      <c r="A2302" s="335" t="s">
        <v>5554</v>
      </c>
      <c r="B2302" s="335" t="s">
        <v>5555</v>
      </c>
      <c r="C2302" s="335" t="s">
        <v>510</v>
      </c>
      <c r="D2302" s="335" t="s">
        <v>3999</v>
      </c>
      <c r="E2302" s="340">
        <v>11850</v>
      </c>
      <c r="F2302" s="340">
        <v>-50</v>
      </c>
      <c r="G2302" s="341">
        <v>-0.42</v>
      </c>
      <c r="H2302" s="340">
        <v>190405800000</v>
      </c>
    </row>
    <row r="2303" spans="1:8">
      <c r="A2303" s="335" t="s">
        <v>5556</v>
      </c>
      <c r="B2303" s="335" t="s">
        <v>5557</v>
      </c>
      <c r="C2303" s="335" t="s">
        <v>510</v>
      </c>
      <c r="D2303" s="335" t="s">
        <v>1423</v>
      </c>
      <c r="E2303" s="340">
        <v>35100</v>
      </c>
      <c r="F2303" s="340">
        <v>0</v>
      </c>
      <c r="G2303" s="341">
        <v>0</v>
      </c>
      <c r="H2303" s="340">
        <v>159073200000</v>
      </c>
    </row>
    <row r="2304" spans="1:8">
      <c r="A2304" s="335" t="s">
        <v>5558</v>
      </c>
      <c r="B2304" s="335" t="s">
        <v>5559</v>
      </c>
      <c r="C2304" s="335" t="s">
        <v>510</v>
      </c>
      <c r="D2304" s="335" t="s">
        <v>1423</v>
      </c>
      <c r="E2304" s="340">
        <v>16100</v>
      </c>
      <c r="F2304" s="340">
        <v>200</v>
      </c>
      <c r="G2304" s="341">
        <v>1.26</v>
      </c>
      <c r="H2304" s="340">
        <v>251756376200</v>
      </c>
    </row>
    <row r="2305" spans="1:8">
      <c r="A2305" s="335" t="s">
        <v>5560</v>
      </c>
      <c r="B2305" s="335" t="s">
        <v>5561</v>
      </c>
      <c r="C2305" s="335" t="s">
        <v>510</v>
      </c>
      <c r="D2305" s="335" t="s">
        <v>4097</v>
      </c>
      <c r="E2305" s="340">
        <v>28000</v>
      </c>
      <c r="F2305" s="340">
        <v>650</v>
      </c>
      <c r="G2305" s="341">
        <v>2.38</v>
      </c>
      <c r="H2305" s="340">
        <v>385378924000</v>
      </c>
    </row>
    <row r="2306" spans="1:8">
      <c r="A2306" s="335" t="s">
        <v>5562</v>
      </c>
      <c r="B2306" s="335" t="s">
        <v>5563</v>
      </c>
      <c r="C2306" s="335" t="s">
        <v>510</v>
      </c>
      <c r="D2306" s="335" t="s">
        <v>4050</v>
      </c>
      <c r="E2306" s="340">
        <v>5180</v>
      </c>
      <c r="F2306" s="340">
        <v>-70</v>
      </c>
      <c r="G2306" s="341">
        <v>-1.33</v>
      </c>
      <c r="H2306" s="340">
        <v>201372199560</v>
      </c>
    </row>
    <row r="2307" spans="1:8">
      <c r="A2307" s="335" t="s">
        <v>5564</v>
      </c>
      <c r="B2307" s="335" t="s">
        <v>5565</v>
      </c>
      <c r="C2307" s="335" t="s">
        <v>510</v>
      </c>
      <c r="D2307" s="335" t="s">
        <v>3994</v>
      </c>
      <c r="E2307" s="340">
        <v>40600</v>
      </c>
      <c r="F2307" s="340">
        <v>-200</v>
      </c>
      <c r="G2307" s="341">
        <v>-0.49</v>
      </c>
      <c r="H2307" s="340">
        <v>425166042000</v>
      </c>
    </row>
    <row r="2308" spans="1:8">
      <c r="A2308" s="335" t="s">
        <v>5566</v>
      </c>
      <c r="B2308" s="335" t="s">
        <v>5567</v>
      </c>
      <c r="C2308" s="335" t="s">
        <v>510</v>
      </c>
      <c r="D2308" s="335" t="s">
        <v>3991</v>
      </c>
      <c r="E2308" s="340">
        <v>10900</v>
      </c>
      <c r="F2308" s="340">
        <v>200</v>
      </c>
      <c r="G2308" s="341">
        <v>1.87</v>
      </c>
      <c r="H2308" s="340">
        <v>119437295000</v>
      </c>
    </row>
    <row r="2309" spans="1:8">
      <c r="A2309" s="335" t="s">
        <v>912</v>
      </c>
      <c r="B2309" s="335" t="s">
        <v>913</v>
      </c>
      <c r="C2309" s="335" t="s">
        <v>510</v>
      </c>
      <c r="D2309" s="335" t="s">
        <v>4090</v>
      </c>
      <c r="E2309" s="340">
        <v>26050</v>
      </c>
      <c r="F2309" s="340">
        <v>1650</v>
      </c>
      <c r="G2309" s="341">
        <v>6.76</v>
      </c>
      <c r="H2309" s="340">
        <v>1288429795850</v>
      </c>
    </row>
    <row r="2310" spans="1:8">
      <c r="A2310" s="335" t="s">
        <v>5568</v>
      </c>
      <c r="B2310" s="335" t="s">
        <v>5569</v>
      </c>
      <c r="C2310" s="335" t="s">
        <v>510</v>
      </c>
      <c r="D2310" s="335" t="s">
        <v>3994</v>
      </c>
      <c r="E2310" s="340">
        <v>58200</v>
      </c>
      <c r="F2310" s="340">
        <v>200</v>
      </c>
      <c r="G2310" s="341">
        <v>0.34</v>
      </c>
      <c r="H2310" s="340">
        <v>3917128360200</v>
      </c>
    </row>
    <row r="2311" spans="1:8">
      <c r="A2311" s="335" t="s">
        <v>5570</v>
      </c>
      <c r="B2311" s="335" t="s">
        <v>5571</v>
      </c>
      <c r="C2311" s="335" t="s">
        <v>510</v>
      </c>
      <c r="D2311" s="335" t="s">
        <v>4097</v>
      </c>
      <c r="E2311" s="340">
        <v>320000</v>
      </c>
      <c r="F2311" s="340">
        <v>3500</v>
      </c>
      <c r="G2311" s="341">
        <v>1.1100000000000001</v>
      </c>
      <c r="H2311" s="340">
        <v>3865050240000</v>
      </c>
    </row>
    <row r="2312" spans="1:8">
      <c r="A2312" s="335" t="s">
        <v>5572</v>
      </c>
      <c r="B2312" s="335" t="s">
        <v>5573</v>
      </c>
      <c r="C2312" s="335" t="s">
        <v>510</v>
      </c>
      <c r="D2312" s="335" t="s">
        <v>3999</v>
      </c>
      <c r="E2312" s="340">
        <v>116500</v>
      </c>
      <c r="F2312" s="340">
        <v>0</v>
      </c>
      <c r="G2312" s="341">
        <v>0</v>
      </c>
      <c r="H2312" s="340">
        <v>2741702612000</v>
      </c>
    </row>
    <row r="2313" spans="1:8">
      <c r="A2313" s="335" t="s">
        <v>5574</v>
      </c>
      <c r="B2313" s="335" t="s">
        <v>5575</v>
      </c>
      <c r="C2313" s="335" t="s">
        <v>510</v>
      </c>
      <c r="D2313" s="335" t="s">
        <v>4004</v>
      </c>
      <c r="E2313" s="340">
        <v>39950</v>
      </c>
      <c r="F2313" s="340">
        <v>-650</v>
      </c>
      <c r="G2313" s="341">
        <v>-1.6</v>
      </c>
      <c r="H2313" s="340">
        <v>983968500000</v>
      </c>
    </row>
    <row r="2314" spans="1:8">
      <c r="A2314" s="335" t="s">
        <v>5576</v>
      </c>
      <c r="B2314" s="335" t="s">
        <v>5577</v>
      </c>
      <c r="C2314" s="335" t="s">
        <v>510</v>
      </c>
      <c r="D2314" s="335" t="s">
        <v>4018</v>
      </c>
      <c r="E2314" s="340">
        <v>7990</v>
      </c>
      <c r="F2314" s="340">
        <v>0</v>
      </c>
      <c r="G2314" s="341">
        <v>0</v>
      </c>
      <c r="H2314" s="340">
        <v>49614024850</v>
      </c>
    </row>
    <row r="2315" spans="1:8">
      <c r="A2315" s="335" t="s">
        <v>5578</v>
      </c>
      <c r="B2315" s="335" t="s">
        <v>5579</v>
      </c>
      <c r="C2315" s="335" t="s">
        <v>510</v>
      </c>
      <c r="D2315" s="335" t="s">
        <v>4004</v>
      </c>
      <c r="E2315" s="340">
        <v>20000</v>
      </c>
      <c r="F2315" s="340">
        <v>-50</v>
      </c>
      <c r="G2315" s="341">
        <v>-0.25</v>
      </c>
      <c r="H2315" s="340">
        <v>800000000000</v>
      </c>
    </row>
    <row r="2316" spans="1:8">
      <c r="A2316" s="335" t="s">
        <v>5580</v>
      </c>
      <c r="B2316" s="335" t="s">
        <v>5581</v>
      </c>
      <c r="C2316" s="335" t="s">
        <v>510</v>
      </c>
      <c r="D2316" s="335" t="s">
        <v>3999</v>
      </c>
      <c r="E2316" s="340">
        <v>3945</v>
      </c>
      <c r="F2316" s="340">
        <v>135</v>
      </c>
      <c r="G2316" s="341">
        <v>3.54</v>
      </c>
      <c r="H2316" s="340">
        <v>50927275290</v>
      </c>
    </row>
    <row r="2317" spans="1:8">
      <c r="A2317" s="335" t="s">
        <v>5582</v>
      </c>
      <c r="B2317" s="335" t="s">
        <v>5583</v>
      </c>
      <c r="C2317" s="335" t="s">
        <v>510</v>
      </c>
      <c r="D2317" s="335" t="s">
        <v>4004</v>
      </c>
      <c r="E2317" s="340">
        <v>8860</v>
      </c>
      <c r="F2317" s="340">
        <v>620</v>
      </c>
      <c r="G2317" s="341">
        <v>7.52</v>
      </c>
      <c r="H2317" s="340">
        <v>354400000000</v>
      </c>
    </row>
    <row r="2318" spans="1:8">
      <c r="A2318" s="335" t="s">
        <v>5584</v>
      </c>
      <c r="B2318" s="335" t="s">
        <v>5585</v>
      </c>
      <c r="C2318" s="335" t="s">
        <v>510</v>
      </c>
      <c r="D2318" s="335" t="s">
        <v>3999</v>
      </c>
      <c r="E2318" s="340">
        <v>2000</v>
      </c>
      <c r="F2318" s="340">
        <v>5</v>
      </c>
      <c r="G2318" s="341">
        <v>0.25</v>
      </c>
      <c r="H2318" s="340">
        <v>40986024000</v>
      </c>
    </row>
    <row r="2319" spans="1:8">
      <c r="A2319" s="335" t="s">
        <v>5586</v>
      </c>
      <c r="B2319" s="335" t="s">
        <v>5587</v>
      </c>
      <c r="C2319" s="335" t="s">
        <v>510</v>
      </c>
      <c r="D2319" s="335" t="s">
        <v>4015</v>
      </c>
      <c r="E2319" s="340">
        <v>3305</v>
      </c>
      <c r="F2319" s="340">
        <v>-110</v>
      </c>
      <c r="G2319" s="341">
        <v>-3.22</v>
      </c>
      <c r="H2319" s="340">
        <v>90812889625</v>
      </c>
    </row>
    <row r="2320" spans="1:8">
      <c r="A2320" s="335" t="s">
        <v>5588</v>
      </c>
      <c r="B2320" s="335" t="s">
        <v>5589</v>
      </c>
      <c r="C2320" s="335" t="s">
        <v>510</v>
      </c>
      <c r="D2320" s="335" t="s">
        <v>4380</v>
      </c>
      <c r="E2320" s="340">
        <v>14350</v>
      </c>
      <c r="F2320" s="340">
        <v>0</v>
      </c>
      <c r="G2320" s="341">
        <v>0</v>
      </c>
      <c r="H2320" s="340">
        <v>341538265600</v>
      </c>
    </row>
    <row r="2321" spans="1:8">
      <c r="A2321" s="335" t="s">
        <v>5590</v>
      </c>
      <c r="B2321" s="335" t="s">
        <v>5591</v>
      </c>
      <c r="C2321" s="335" t="s">
        <v>510</v>
      </c>
      <c r="D2321" s="335" t="s">
        <v>1423</v>
      </c>
      <c r="E2321" s="340">
        <v>259500</v>
      </c>
      <c r="F2321" s="340">
        <v>18500</v>
      </c>
      <c r="G2321" s="341">
        <v>7.68</v>
      </c>
      <c r="H2321" s="340">
        <v>2941483102500</v>
      </c>
    </row>
    <row r="2322" spans="1:8">
      <c r="A2322" s="335" t="s">
        <v>1009</v>
      </c>
      <c r="B2322" s="335" t="s">
        <v>1010</v>
      </c>
      <c r="C2322" s="335" t="s">
        <v>510</v>
      </c>
      <c r="D2322" s="335" t="s">
        <v>4037</v>
      </c>
      <c r="E2322" s="340">
        <v>10500</v>
      </c>
      <c r="F2322" s="340">
        <v>-50</v>
      </c>
      <c r="G2322" s="341">
        <v>-0.47</v>
      </c>
      <c r="H2322" s="340">
        <v>337153719000</v>
      </c>
    </row>
    <row r="2323" spans="1:8">
      <c r="A2323" s="335" t="s">
        <v>5592</v>
      </c>
      <c r="B2323" s="335" t="s">
        <v>5593</v>
      </c>
      <c r="C2323" s="335" t="s">
        <v>510</v>
      </c>
      <c r="D2323" s="335" t="s">
        <v>3994</v>
      </c>
      <c r="E2323" s="340">
        <v>3860</v>
      </c>
      <c r="F2323" s="340">
        <v>-20</v>
      </c>
      <c r="G2323" s="341">
        <v>-0.52</v>
      </c>
      <c r="H2323" s="340">
        <v>162153107220</v>
      </c>
    </row>
    <row r="2324" spans="1:8">
      <c r="A2324" s="335" t="s">
        <v>5594</v>
      </c>
      <c r="B2324" s="335" t="s">
        <v>5595</v>
      </c>
      <c r="C2324" s="335" t="s">
        <v>510</v>
      </c>
      <c r="D2324" s="335" t="s">
        <v>4380</v>
      </c>
      <c r="E2324" s="340">
        <v>2020</v>
      </c>
      <c r="F2324" s="340">
        <v>-60</v>
      </c>
      <c r="G2324" s="341">
        <v>-2.88</v>
      </c>
      <c r="H2324" s="340">
        <v>162741600980</v>
      </c>
    </row>
    <row r="2325" spans="1:8">
      <c r="A2325" s="335" t="s">
        <v>5596</v>
      </c>
      <c r="B2325" s="335" t="s">
        <v>5597</v>
      </c>
      <c r="C2325" s="335" t="s">
        <v>510</v>
      </c>
      <c r="D2325" s="335" t="s">
        <v>4050</v>
      </c>
      <c r="E2325" s="340">
        <v>20000</v>
      </c>
      <c r="F2325" s="340">
        <v>-150</v>
      </c>
      <c r="G2325" s="341">
        <v>-0.74</v>
      </c>
      <c r="H2325" s="340">
        <v>231414040000</v>
      </c>
    </row>
    <row r="2326" spans="1:8">
      <c r="A2326" s="335" t="s">
        <v>5598</v>
      </c>
      <c r="B2326" s="335" t="s">
        <v>5599</v>
      </c>
      <c r="C2326" s="335" t="s">
        <v>510</v>
      </c>
      <c r="D2326" s="335" t="s">
        <v>4090</v>
      </c>
      <c r="E2326" s="340">
        <v>2300</v>
      </c>
      <c r="F2326" s="340">
        <v>-40</v>
      </c>
      <c r="G2326" s="341">
        <v>-1.71</v>
      </c>
      <c r="H2326" s="340">
        <v>74626147300</v>
      </c>
    </row>
    <row r="2327" spans="1:8">
      <c r="A2327" s="335" t="s">
        <v>5600</v>
      </c>
      <c r="B2327" s="335" t="s">
        <v>5601</v>
      </c>
      <c r="C2327" s="335" t="s">
        <v>510</v>
      </c>
      <c r="D2327" s="335" t="s">
        <v>4033</v>
      </c>
      <c r="E2327" s="340">
        <v>11600</v>
      </c>
      <c r="F2327" s="340">
        <v>300</v>
      </c>
      <c r="G2327" s="341">
        <v>2.65</v>
      </c>
      <c r="H2327" s="340">
        <v>147650994400</v>
      </c>
    </row>
    <row r="2328" spans="1:8">
      <c r="A2328" s="335" t="s">
        <v>5602</v>
      </c>
      <c r="B2328" s="335" t="s">
        <v>5603</v>
      </c>
      <c r="C2328" s="335" t="s">
        <v>510</v>
      </c>
      <c r="D2328" s="335" t="s">
        <v>4033</v>
      </c>
      <c r="E2328" s="340">
        <v>17450</v>
      </c>
      <c r="F2328" s="340">
        <v>50</v>
      </c>
      <c r="G2328" s="341">
        <v>0.28999999999999998</v>
      </c>
      <c r="H2328" s="340">
        <v>9161250000</v>
      </c>
    </row>
    <row r="2329" spans="1:8">
      <c r="A2329" s="335" t="s">
        <v>5604</v>
      </c>
      <c r="B2329" s="335" t="s">
        <v>5605</v>
      </c>
      <c r="C2329" s="335" t="s">
        <v>510</v>
      </c>
      <c r="D2329" s="335" t="s">
        <v>4090</v>
      </c>
      <c r="E2329" s="340">
        <v>18200</v>
      </c>
      <c r="F2329" s="340">
        <v>550</v>
      </c>
      <c r="G2329" s="341">
        <v>3.12</v>
      </c>
      <c r="H2329" s="340">
        <v>9715160000000</v>
      </c>
    </row>
    <row r="2330" spans="1:8">
      <c r="A2330" s="335" t="s">
        <v>5606</v>
      </c>
      <c r="B2330" s="335" t="s">
        <v>5607</v>
      </c>
      <c r="C2330" s="335" t="s">
        <v>510</v>
      </c>
      <c r="D2330" s="335" t="s">
        <v>4097</v>
      </c>
      <c r="E2330" s="340">
        <v>23550</v>
      </c>
      <c r="F2330" s="340">
        <v>650</v>
      </c>
      <c r="G2330" s="341">
        <v>2.84</v>
      </c>
      <c r="H2330" s="340">
        <v>1230267024900</v>
      </c>
    </row>
    <row r="2331" spans="1:8">
      <c r="A2331" s="335" t="s">
        <v>5608</v>
      </c>
      <c r="B2331" s="335" t="s">
        <v>5609</v>
      </c>
      <c r="C2331" s="335" t="s">
        <v>510</v>
      </c>
      <c r="D2331" s="335" t="s">
        <v>4015</v>
      </c>
      <c r="E2331" s="340">
        <v>6140</v>
      </c>
      <c r="F2331" s="340">
        <v>-30</v>
      </c>
      <c r="G2331" s="341">
        <v>-0.49</v>
      </c>
      <c r="H2331" s="340">
        <v>73680000000</v>
      </c>
    </row>
    <row r="2332" spans="1:8">
      <c r="A2332" s="335" t="s">
        <v>5610</v>
      </c>
      <c r="B2332" s="335" t="s">
        <v>5611</v>
      </c>
      <c r="C2332" s="335" t="s">
        <v>510</v>
      </c>
      <c r="D2332" s="335" t="s">
        <v>4354</v>
      </c>
      <c r="E2332" s="340">
        <v>162000</v>
      </c>
      <c r="F2332" s="340">
        <v>-6000</v>
      </c>
      <c r="G2332" s="341">
        <v>-3.57</v>
      </c>
      <c r="H2332" s="340">
        <v>1122036948000</v>
      </c>
    </row>
    <row r="2333" spans="1:8">
      <c r="A2333" s="335" t="s">
        <v>5612</v>
      </c>
      <c r="B2333" s="335" t="s">
        <v>5613</v>
      </c>
      <c r="C2333" s="335" t="s">
        <v>510</v>
      </c>
      <c r="D2333" s="335" t="s">
        <v>4057</v>
      </c>
      <c r="E2333" s="340">
        <v>2455</v>
      </c>
      <c r="F2333" s="340">
        <v>120</v>
      </c>
      <c r="G2333" s="341">
        <v>5.14</v>
      </c>
      <c r="H2333" s="340">
        <v>64805469700</v>
      </c>
    </row>
    <row r="2334" spans="1:8">
      <c r="A2334" s="335" t="s">
        <v>5614</v>
      </c>
      <c r="B2334" s="335" t="s">
        <v>5615</v>
      </c>
      <c r="C2334" s="335" t="s">
        <v>510</v>
      </c>
      <c r="D2334" s="335" t="s">
        <v>4354</v>
      </c>
      <c r="E2334" s="340">
        <v>43350</v>
      </c>
      <c r="F2334" s="340">
        <v>-650</v>
      </c>
      <c r="G2334" s="341">
        <v>-1.48</v>
      </c>
      <c r="H2334" s="340">
        <v>729202921500</v>
      </c>
    </row>
    <row r="2335" spans="1:8">
      <c r="A2335" s="335" t="s">
        <v>5616</v>
      </c>
      <c r="B2335" s="335" t="s">
        <v>5617</v>
      </c>
      <c r="C2335" s="335" t="s">
        <v>510</v>
      </c>
      <c r="D2335" s="335" t="s">
        <v>4354</v>
      </c>
      <c r="E2335" s="340">
        <v>12850</v>
      </c>
      <c r="F2335" s="340">
        <v>100</v>
      </c>
      <c r="G2335" s="341">
        <v>0.78</v>
      </c>
      <c r="H2335" s="340">
        <v>370282773000</v>
      </c>
    </row>
    <row r="2336" spans="1:8">
      <c r="A2336" s="335" t="s">
        <v>5618</v>
      </c>
      <c r="B2336" s="335" t="s">
        <v>5619</v>
      </c>
      <c r="C2336" s="335" t="s">
        <v>510</v>
      </c>
      <c r="D2336" s="335" t="s">
        <v>4050</v>
      </c>
      <c r="E2336" s="340">
        <v>32250</v>
      </c>
      <c r="F2336" s="340">
        <v>750</v>
      </c>
      <c r="G2336" s="341">
        <v>2.38</v>
      </c>
      <c r="H2336" s="340">
        <v>1451250000000</v>
      </c>
    </row>
    <row r="2337" spans="1:8">
      <c r="A2337" s="335" t="s">
        <v>5620</v>
      </c>
      <c r="B2337" s="335" t="s">
        <v>5621</v>
      </c>
      <c r="C2337" s="335" t="s">
        <v>510</v>
      </c>
      <c r="D2337" s="335" t="s">
        <v>3991</v>
      </c>
      <c r="E2337" s="340">
        <v>23000</v>
      </c>
      <c r="F2337" s="340">
        <v>550</v>
      </c>
      <c r="G2337" s="341">
        <v>2.4500000000000002</v>
      </c>
      <c r="H2337" s="340">
        <v>879060000000</v>
      </c>
    </row>
    <row r="2338" spans="1:8">
      <c r="A2338" s="335" t="s">
        <v>5622</v>
      </c>
      <c r="B2338" s="335" t="s">
        <v>5623</v>
      </c>
      <c r="C2338" s="335" t="s">
        <v>510</v>
      </c>
      <c r="D2338" s="335" t="s">
        <v>3991</v>
      </c>
      <c r="E2338" s="340">
        <v>4715</v>
      </c>
      <c r="F2338" s="340">
        <v>5</v>
      </c>
      <c r="G2338" s="341">
        <v>0.11</v>
      </c>
      <c r="H2338" s="340">
        <v>153709000000</v>
      </c>
    </row>
    <row r="2339" spans="1:8">
      <c r="A2339" s="335" t="s">
        <v>5624</v>
      </c>
      <c r="B2339" s="335" t="s">
        <v>5625</v>
      </c>
      <c r="C2339" s="335" t="s">
        <v>510</v>
      </c>
      <c r="D2339" s="335" t="s">
        <v>4015</v>
      </c>
      <c r="E2339" s="340">
        <v>42900</v>
      </c>
      <c r="F2339" s="340">
        <v>-100</v>
      </c>
      <c r="G2339" s="341">
        <v>-0.23</v>
      </c>
      <c r="H2339" s="340">
        <v>641253241200</v>
      </c>
    </row>
    <row r="2340" spans="1:8">
      <c r="A2340" s="335" t="s">
        <v>5626</v>
      </c>
      <c r="B2340" s="335" t="s">
        <v>5627</v>
      </c>
      <c r="C2340" s="335" t="s">
        <v>510</v>
      </c>
      <c r="D2340" s="335" t="s">
        <v>4050</v>
      </c>
      <c r="E2340" s="340">
        <v>7320</v>
      </c>
      <c r="F2340" s="340">
        <v>-140</v>
      </c>
      <c r="G2340" s="341">
        <v>-1.88</v>
      </c>
      <c r="H2340" s="340">
        <v>609567736920</v>
      </c>
    </row>
    <row r="2341" spans="1:8">
      <c r="A2341" s="335" t="s">
        <v>5628</v>
      </c>
      <c r="B2341" s="335" t="s">
        <v>5629</v>
      </c>
      <c r="C2341" s="335" t="s">
        <v>510</v>
      </c>
      <c r="D2341" s="335" t="s">
        <v>4217</v>
      </c>
      <c r="E2341" s="340">
        <v>3975</v>
      </c>
      <c r="F2341" s="340">
        <v>90</v>
      </c>
      <c r="G2341" s="341">
        <v>2.3199999999999998</v>
      </c>
      <c r="H2341" s="340">
        <v>117381002700</v>
      </c>
    </row>
    <row r="2342" spans="1:8">
      <c r="A2342" s="335" t="s">
        <v>5630</v>
      </c>
      <c r="B2342" s="335" t="s">
        <v>5631</v>
      </c>
      <c r="C2342" s="335" t="s">
        <v>510</v>
      </c>
      <c r="D2342" s="335" t="s">
        <v>4015</v>
      </c>
      <c r="E2342" s="340">
        <v>57400</v>
      </c>
      <c r="F2342" s="340">
        <v>0</v>
      </c>
      <c r="G2342" s="341">
        <v>0</v>
      </c>
      <c r="H2342" s="340">
        <v>3803476339600</v>
      </c>
    </row>
    <row r="2343" spans="1:8">
      <c r="A2343" s="335" t="s">
        <v>5632</v>
      </c>
      <c r="B2343" s="335" t="s">
        <v>5633</v>
      </c>
      <c r="C2343" s="335" t="s">
        <v>510</v>
      </c>
      <c r="D2343" s="335" t="s">
        <v>4015</v>
      </c>
      <c r="E2343" s="340">
        <v>39250</v>
      </c>
      <c r="F2343" s="340">
        <v>-250</v>
      </c>
      <c r="G2343" s="341">
        <v>-0.63</v>
      </c>
      <c r="H2343" s="340">
        <v>21068065500</v>
      </c>
    </row>
    <row r="2344" spans="1:8">
      <c r="A2344" s="335" t="s">
        <v>5634</v>
      </c>
      <c r="B2344" s="335" t="s">
        <v>5635</v>
      </c>
      <c r="C2344" s="335" t="s">
        <v>510</v>
      </c>
      <c r="D2344" s="335" t="s">
        <v>3999</v>
      </c>
      <c r="E2344" s="340">
        <v>1215</v>
      </c>
      <c r="F2344" s="340">
        <v>-10</v>
      </c>
      <c r="G2344" s="341">
        <v>-0.82</v>
      </c>
      <c r="H2344" s="340">
        <v>81150176835</v>
      </c>
    </row>
    <row r="2345" spans="1:8">
      <c r="A2345" s="335" t="s">
        <v>5636</v>
      </c>
      <c r="B2345" s="335" t="s">
        <v>5637</v>
      </c>
      <c r="C2345" s="335" t="s">
        <v>510</v>
      </c>
      <c r="D2345" s="335" t="s">
        <v>4380</v>
      </c>
      <c r="E2345" s="340">
        <v>2285</v>
      </c>
      <c r="F2345" s="340">
        <v>-15</v>
      </c>
      <c r="G2345" s="341">
        <v>-0.65</v>
      </c>
      <c r="H2345" s="340">
        <v>136340205510</v>
      </c>
    </row>
    <row r="2346" spans="1:8">
      <c r="A2346" s="335" t="s">
        <v>5638</v>
      </c>
      <c r="B2346" s="335" t="s">
        <v>5639</v>
      </c>
      <c r="C2346" s="335" t="s">
        <v>510</v>
      </c>
      <c r="D2346" s="335" t="s">
        <v>1423</v>
      </c>
      <c r="E2346" s="340">
        <v>31650</v>
      </c>
      <c r="F2346" s="340">
        <v>-200</v>
      </c>
      <c r="G2346" s="341">
        <v>-0.63</v>
      </c>
      <c r="H2346" s="340">
        <v>2372443962750</v>
      </c>
    </row>
    <row r="2347" spans="1:8">
      <c r="A2347" s="335" t="s">
        <v>5640</v>
      </c>
      <c r="B2347" s="335" t="s">
        <v>5641</v>
      </c>
      <c r="C2347" s="335" t="s">
        <v>510</v>
      </c>
      <c r="D2347" s="335" t="s">
        <v>1423</v>
      </c>
      <c r="E2347" s="340">
        <v>14450</v>
      </c>
      <c r="F2347" s="340">
        <v>100</v>
      </c>
      <c r="G2347" s="341">
        <v>0.7</v>
      </c>
      <c r="H2347" s="340">
        <v>324720400000</v>
      </c>
    </row>
    <row r="2348" spans="1:8">
      <c r="A2348" s="335" t="s">
        <v>5642</v>
      </c>
      <c r="B2348" s="335" t="s">
        <v>5643</v>
      </c>
      <c r="C2348" s="335" t="s">
        <v>510</v>
      </c>
      <c r="D2348" s="335" t="s">
        <v>4036</v>
      </c>
      <c r="E2348" s="340">
        <v>3140</v>
      </c>
      <c r="F2348" s="340">
        <v>-70</v>
      </c>
      <c r="G2348" s="341">
        <v>-2.1800000000000002</v>
      </c>
      <c r="H2348" s="340">
        <v>2727184200000</v>
      </c>
    </row>
    <row r="2349" spans="1:8">
      <c r="A2349" s="335" t="s">
        <v>5644</v>
      </c>
      <c r="B2349" s="335" t="s">
        <v>5645</v>
      </c>
      <c r="C2349" s="335" t="s">
        <v>510</v>
      </c>
      <c r="D2349" s="335" t="s">
        <v>4036</v>
      </c>
      <c r="E2349" s="340">
        <v>4920</v>
      </c>
      <c r="F2349" s="340">
        <v>40</v>
      </c>
      <c r="G2349" s="341">
        <v>0.82</v>
      </c>
      <c r="H2349" s="340">
        <v>574355461800</v>
      </c>
    </row>
    <row r="2350" spans="1:8">
      <c r="A2350" s="335" t="s">
        <v>5646</v>
      </c>
      <c r="B2350" s="335" t="s">
        <v>5647</v>
      </c>
      <c r="C2350" s="335" t="s">
        <v>510</v>
      </c>
      <c r="D2350" s="335" t="s">
        <v>1423</v>
      </c>
      <c r="E2350" s="340">
        <v>49900</v>
      </c>
      <c r="F2350" s="340">
        <v>-200</v>
      </c>
      <c r="G2350" s="341">
        <v>-0.4</v>
      </c>
      <c r="H2350" s="340">
        <v>9544797000300</v>
      </c>
    </row>
    <row r="2351" spans="1:8">
      <c r="A2351" s="335" t="s">
        <v>5648</v>
      </c>
      <c r="B2351" s="335" t="s">
        <v>5649</v>
      </c>
      <c r="C2351" s="335" t="s">
        <v>510</v>
      </c>
      <c r="D2351" s="335" t="s">
        <v>1423</v>
      </c>
      <c r="E2351" s="340">
        <v>58900</v>
      </c>
      <c r="F2351" s="340">
        <v>-100</v>
      </c>
      <c r="G2351" s="341">
        <v>-0.17</v>
      </c>
      <c r="H2351" s="340">
        <v>66188109300</v>
      </c>
    </row>
    <row r="2352" spans="1:8">
      <c r="A2352" s="335" t="s">
        <v>900</v>
      </c>
      <c r="B2352" s="335" t="s">
        <v>901</v>
      </c>
      <c r="C2352" s="335" t="s">
        <v>510</v>
      </c>
      <c r="D2352" s="335" t="s">
        <v>4037</v>
      </c>
      <c r="E2352" s="340">
        <v>22100</v>
      </c>
      <c r="F2352" s="340">
        <v>0</v>
      </c>
      <c r="G2352" s="341">
        <v>0</v>
      </c>
      <c r="H2352" s="340">
        <v>2436091596900</v>
      </c>
    </row>
    <row r="2353" spans="1:8">
      <c r="A2353" s="335" t="s">
        <v>5650</v>
      </c>
      <c r="B2353" s="335" t="s">
        <v>5651</v>
      </c>
      <c r="C2353" s="335" t="s">
        <v>510</v>
      </c>
      <c r="D2353" s="335" t="s">
        <v>4130</v>
      </c>
      <c r="E2353" s="340">
        <v>40250</v>
      </c>
      <c r="F2353" s="340">
        <v>-650</v>
      </c>
      <c r="G2353" s="341">
        <v>-1.59</v>
      </c>
      <c r="H2353" s="340">
        <v>2037857500000</v>
      </c>
    </row>
    <row r="2354" spans="1:8">
      <c r="A2354" s="335" t="s">
        <v>5652</v>
      </c>
      <c r="B2354" s="335" t="s">
        <v>5653</v>
      </c>
      <c r="C2354" s="335" t="s">
        <v>510</v>
      </c>
      <c r="D2354" s="335" t="s">
        <v>1423</v>
      </c>
      <c r="E2354" s="340">
        <v>41250</v>
      </c>
      <c r="F2354" s="340">
        <v>-1750</v>
      </c>
      <c r="G2354" s="341">
        <v>-4.07</v>
      </c>
      <c r="H2354" s="340">
        <v>19770877500</v>
      </c>
    </row>
    <row r="2355" spans="1:8">
      <c r="A2355" s="335" t="s">
        <v>5654</v>
      </c>
      <c r="B2355" s="335" t="s">
        <v>5655</v>
      </c>
      <c r="C2355" s="335" t="s">
        <v>510</v>
      </c>
      <c r="D2355" s="335" t="s">
        <v>4033</v>
      </c>
      <c r="E2355" s="340">
        <v>4520</v>
      </c>
      <c r="F2355" s="340">
        <v>270</v>
      </c>
      <c r="G2355" s="341">
        <v>6.35</v>
      </c>
      <c r="H2355" s="340">
        <v>969755943000</v>
      </c>
    </row>
    <row r="2356" spans="1:8">
      <c r="A2356" s="335" t="s">
        <v>5656</v>
      </c>
      <c r="B2356" s="335" t="s">
        <v>5657</v>
      </c>
      <c r="C2356" s="335" t="s">
        <v>510</v>
      </c>
      <c r="D2356" s="335" t="s">
        <v>4033</v>
      </c>
      <c r="E2356" s="340">
        <v>9850</v>
      </c>
      <c r="F2356" s="340">
        <v>2270</v>
      </c>
      <c r="G2356" s="341">
        <v>29.95</v>
      </c>
      <c r="H2356" s="340">
        <v>47280000000</v>
      </c>
    </row>
    <row r="2357" spans="1:8">
      <c r="A2357" s="335" t="s">
        <v>967</v>
      </c>
      <c r="B2357" s="335" t="s">
        <v>968</v>
      </c>
      <c r="C2357" s="335" t="s">
        <v>510</v>
      </c>
      <c r="D2357" s="335" t="s">
        <v>4037</v>
      </c>
      <c r="E2357" s="340">
        <v>33400</v>
      </c>
      <c r="F2357" s="340">
        <v>100</v>
      </c>
      <c r="G2357" s="341">
        <v>0.3</v>
      </c>
      <c r="H2357" s="340">
        <v>567800000000</v>
      </c>
    </row>
    <row r="2358" spans="1:8">
      <c r="A2358" s="335" t="s">
        <v>5658</v>
      </c>
      <c r="B2358" s="335" t="s">
        <v>5659</v>
      </c>
      <c r="C2358" s="335" t="s">
        <v>510</v>
      </c>
      <c r="D2358" s="335" t="s">
        <v>4018</v>
      </c>
      <c r="E2358" s="340">
        <v>8340</v>
      </c>
      <c r="F2358" s="340">
        <v>70</v>
      </c>
      <c r="G2358" s="341">
        <v>0.85</v>
      </c>
      <c r="H2358" s="340">
        <v>242834295480</v>
      </c>
    </row>
    <row r="2359" spans="1:8">
      <c r="A2359" s="335" t="s">
        <v>5660</v>
      </c>
      <c r="B2359" s="335" t="s">
        <v>5661</v>
      </c>
      <c r="C2359" s="335" t="s">
        <v>510</v>
      </c>
      <c r="D2359" s="335" t="s">
        <v>4130</v>
      </c>
      <c r="E2359" s="340">
        <v>6740</v>
      </c>
      <c r="F2359" s="340">
        <v>30</v>
      </c>
      <c r="G2359" s="341">
        <v>0.45</v>
      </c>
      <c r="H2359" s="340">
        <v>147358426320</v>
      </c>
    </row>
    <row r="2360" spans="1:8">
      <c r="A2360" s="335" t="s">
        <v>5662</v>
      </c>
      <c r="B2360" s="335" t="s">
        <v>5663</v>
      </c>
      <c r="C2360" s="335" t="s">
        <v>510</v>
      </c>
      <c r="D2360" s="335" t="s">
        <v>4050</v>
      </c>
      <c r="E2360" s="340">
        <v>43550</v>
      </c>
      <c r="F2360" s="340">
        <v>-500</v>
      </c>
      <c r="G2360" s="341">
        <v>-1.1399999999999999</v>
      </c>
      <c r="H2360" s="340">
        <v>4849543565750</v>
      </c>
    </row>
    <row r="2361" spans="1:8">
      <c r="A2361" s="335" t="s">
        <v>5664</v>
      </c>
      <c r="B2361" s="335" t="s">
        <v>5665</v>
      </c>
      <c r="C2361" s="335" t="s">
        <v>510</v>
      </c>
      <c r="D2361" s="335" t="s">
        <v>4090</v>
      </c>
      <c r="E2361" s="340">
        <v>52100</v>
      </c>
      <c r="F2361" s="340">
        <v>-1700</v>
      </c>
      <c r="G2361" s="341">
        <v>-3.16</v>
      </c>
      <c r="H2361" s="340">
        <v>1026411315300</v>
      </c>
    </row>
    <row r="2362" spans="1:8">
      <c r="A2362" s="335" t="s">
        <v>5666</v>
      </c>
      <c r="B2362" s="335" t="s">
        <v>5667</v>
      </c>
      <c r="C2362" s="335" t="s">
        <v>510</v>
      </c>
      <c r="D2362" s="335" t="s">
        <v>4050</v>
      </c>
      <c r="E2362" s="340">
        <v>169500</v>
      </c>
      <c r="F2362" s="340">
        <v>500</v>
      </c>
      <c r="G2362" s="341">
        <v>0.3</v>
      </c>
      <c r="H2362" s="340">
        <v>16756092000</v>
      </c>
    </row>
    <row r="2363" spans="1:8">
      <c r="A2363" s="335" t="s">
        <v>5668</v>
      </c>
      <c r="B2363" s="335" t="s">
        <v>5669</v>
      </c>
      <c r="C2363" s="335" t="s">
        <v>510</v>
      </c>
      <c r="D2363" s="335" t="s">
        <v>3999</v>
      </c>
      <c r="E2363" s="340">
        <v>10350</v>
      </c>
      <c r="F2363" s="340">
        <v>-200</v>
      </c>
      <c r="G2363" s="341">
        <v>-1.9</v>
      </c>
      <c r="H2363" s="340">
        <v>1011241388700</v>
      </c>
    </row>
    <row r="2364" spans="1:8">
      <c r="A2364" s="335" t="s">
        <v>5670</v>
      </c>
      <c r="B2364" s="335" t="s">
        <v>5671</v>
      </c>
      <c r="C2364" s="335" t="s">
        <v>510</v>
      </c>
      <c r="D2364" s="335" t="s">
        <v>4015</v>
      </c>
      <c r="E2364" s="340">
        <v>187000</v>
      </c>
      <c r="F2364" s="340">
        <v>-500</v>
      </c>
      <c r="G2364" s="341">
        <v>-0.27</v>
      </c>
      <c r="H2364" s="340">
        <v>7012500000000</v>
      </c>
    </row>
    <row r="2365" spans="1:8">
      <c r="A2365" s="335" t="s">
        <v>5672</v>
      </c>
      <c r="B2365" s="335" t="s">
        <v>5673</v>
      </c>
      <c r="C2365" s="335" t="s">
        <v>510</v>
      </c>
      <c r="D2365" s="335" t="s">
        <v>4130</v>
      </c>
      <c r="E2365" s="340">
        <v>19900</v>
      </c>
      <c r="F2365" s="340">
        <v>-450</v>
      </c>
      <c r="G2365" s="341">
        <v>-2.21</v>
      </c>
      <c r="H2365" s="340">
        <v>2171931630700</v>
      </c>
    </row>
    <row r="2366" spans="1:8">
      <c r="A2366" s="335" t="s">
        <v>5674</v>
      </c>
      <c r="B2366" s="335" t="s">
        <v>5675</v>
      </c>
      <c r="C2366" s="335" t="s">
        <v>510</v>
      </c>
      <c r="D2366" s="335" t="s">
        <v>4138</v>
      </c>
      <c r="E2366" s="340">
        <v>18100</v>
      </c>
      <c r="F2366" s="340">
        <v>0</v>
      </c>
      <c r="G2366" s="341">
        <v>0</v>
      </c>
      <c r="H2366" s="340">
        <v>371688604200</v>
      </c>
    </row>
    <row r="2367" spans="1:8">
      <c r="A2367" s="335" t="s">
        <v>5676</v>
      </c>
      <c r="B2367" s="335" t="s">
        <v>5677</v>
      </c>
      <c r="C2367" s="335" t="s">
        <v>510</v>
      </c>
      <c r="D2367" s="335" t="s">
        <v>4130</v>
      </c>
      <c r="E2367" s="340">
        <v>294500</v>
      </c>
      <c r="F2367" s="340">
        <v>2500</v>
      </c>
      <c r="G2367" s="341">
        <v>0.86</v>
      </c>
      <c r="H2367" s="340">
        <v>27916566183000</v>
      </c>
    </row>
    <row r="2368" spans="1:8">
      <c r="A2368" s="335" t="s">
        <v>5678</v>
      </c>
      <c r="B2368" s="335" t="s">
        <v>5679</v>
      </c>
      <c r="C2368" s="335" t="s">
        <v>510</v>
      </c>
      <c r="D2368" s="335" t="s">
        <v>4130</v>
      </c>
      <c r="E2368" s="340">
        <v>64200</v>
      </c>
      <c r="F2368" s="340">
        <v>-2700</v>
      </c>
      <c r="G2368" s="341">
        <v>-4.04</v>
      </c>
      <c r="H2368" s="340">
        <v>2564285965800</v>
      </c>
    </row>
    <row r="2369" spans="1:8">
      <c r="A2369" s="335" t="s">
        <v>5680</v>
      </c>
      <c r="B2369" s="335" t="s">
        <v>5681</v>
      </c>
      <c r="C2369" s="335" t="s">
        <v>510</v>
      </c>
      <c r="D2369" s="335" t="s">
        <v>3999</v>
      </c>
      <c r="E2369" s="340">
        <v>88400</v>
      </c>
      <c r="F2369" s="340">
        <v>-2300</v>
      </c>
      <c r="G2369" s="341">
        <v>-2.54</v>
      </c>
      <c r="H2369" s="340">
        <v>2068775784400</v>
      </c>
    </row>
    <row r="2370" spans="1:8">
      <c r="A2370" s="335" t="s">
        <v>5682</v>
      </c>
      <c r="B2370" s="335" t="s">
        <v>5683</v>
      </c>
      <c r="C2370" s="335" t="s">
        <v>510</v>
      </c>
      <c r="D2370" s="335" t="s">
        <v>4057</v>
      </c>
      <c r="E2370" s="340">
        <v>15650</v>
      </c>
      <c r="F2370" s="340">
        <v>-1850</v>
      </c>
      <c r="G2370" s="341">
        <v>-10.57</v>
      </c>
      <c r="H2370" s="340">
        <v>235983392150</v>
      </c>
    </row>
    <row r="2371" spans="1:8">
      <c r="A2371" s="335" t="s">
        <v>5684</v>
      </c>
      <c r="B2371" s="335" t="s">
        <v>5685</v>
      </c>
      <c r="C2371" s="335" t="s">
        <v>510</v>
      </c>
      <c r="D2371" s="335" t="s">
        <v>4057</v>
      </c>
      <c r="E2371" s="340">
        <v>79700</v>
      </c>
      <c r="F2371" s="340">
        <v>-8300</v>
      </c>
      <c r="G2371" s="341">
        <v>-9.43</v>
      </c>
      <c r="H2371" s="340">
        <v>8755204400</v>
      </c>
    </row>
    <row r="2372" spans="1:8">
      <c r="A2372" s="335" t="s">
        <v>5686</v>
      </c>
      <c r="B2372" s="335" t="s">
        <v>5687</v>
      </c>
      <c r="C2372" s="335" t="s">
        <v>510</v>
      </c>
      <c r="D2372" s="335" t="s">
        <v>3999</v>
      </c>
      <c r="E2372" s="340">
        <v>19300</v>
      </c>
      <c r="F2372" s="340">
        <v>-250</v>
      </c>
      <c r="G2372" s="341">
        <v>-1.28</v>
      </c>
      <c r="H2372" s="340">
        <v>255319043800</v>
      </c>
    </row>
    <row r="2373" spans="1:8">
      <c r="A2373" s="335" t="s">
        <v>5688</v>
      </c>
      <c r="B2373" s="335" t="s">
        <v>5689</v>
      </c>
      <c r="C2373" s="335" t="s">
        <v>510</v>
      </c>
      <c r="D2373" s="335" t="s">
        <v>4097</v>
      </c>
      <c r="E2373" s="340">
        <v>7560</v>
      </c>
      <c r="F2373" s="340">
        <v>-200</v>
      </c>
      <c r="G2373" s="341">
        <v>-2.58</v>
      </c>
      <c r="H2373" s="340">
        <v>241920000000</v>
      </c>
    </row>
    <row r="2374" spans="1:8">
      <c r="A2374" s="335" t="s">
        <v>5690</v>
      </c>
      <c r="B2374" s="335" t="s">
        <v>5691</v>
      </c>
      <c r="C2374" s="335" t="s">
        <v>510</v>
      </c>
      <c r="D2374" s="335" t="s">
        <v>4037</v>
      </c>
      <c r="E2374" s="340">
        <v>35850</v>
      </c>
      <c r="F2374" s="340">
        <v>-50</v>
      </c>
      <c r="G2374" s="341">
        <v>-0.14000000000000001</v>
      </c>
      <c r="H2374" s="340">
        <v>401520000000</v>
      </c>
    </row>
    <row r="2375" spans="1:8">
      <c r="A2375" s="335" t="s">
        <v>5692</v>
      </c>
      <c r="B2375" s="335" t="s">
        <v>5693</v>
      </c>
      <c r="C2375" s="335" t="s">
        <v>510</v>
      </c>
      <c r="D2375" s="335" t="s">
        <v>4090</v>
      </c>
      <c r="E2375" s="340">
        <v>45100</v>
      </c>
      <c r="F2375" s="340">
        <v>-700</v>
      </c>
      <c r="G2375" s="341">
        <v>-1.53</v>
      </c>
      <c r="H2375" s="340">
        <v>1840765114100</v>
      </c>
    </row>
    <row r="2376" spans="1:8">
      <c r="A2376" s="335" t="s">
        <v>5694</v>
      </c>
      <c r="B2376" s="335" t="s">
        <v>5695</v>
      </c>
      <c r="C2376" s="335" t="s">
        <v>510</v>
      </c>
      <c r="D2376" s="335" t="s">
        <v>3991</v>
      </c>
      <c r="E2376" s="340">
        <v>116000</v>
      </c>
      <c r="F2376" s="340">
        <v>-2000</v>
      </c>
      <c r="G2376" s="341">
        <v>-1.69</v>
      </c>
      <c r="H2376" s="340">
        <v>2436000000000</v>
      </c>
    </row>
    <row r="2377" spans="1:8">
      <c r="A2377" s="335" t="s">
        <v>5696</v>
      </c>
      <c r="B2377" s="335" t="s">
        <v>5697</v>
      </c>
      <c r="C2377" s="335" t="s">
        <v>510</v>
      </c>
      <c r="D2377" s="335" t="s">
        <v>4130</v>
      </c>
      <c r="E2377" s="340">
        <v>77600</v>
      </c>
      <c r="F2377" s="340">
        <v>500</v>
      </c>
      <c r="G2377" s="341">
        <v>0.65</v>
      </c>
      <c r="H2377" s="340">
        <v>2110338440800</v>
      </c>
    </row>
    <row r="2378" spans="1:8">
      <c r="A2378" s="335" t="s">
        <v>5698</v>
      </c>
      <c r="B2378" s="335" t="s">
        <v>5699</v>
      </c>
      <c r="C2378" s="335" t="s">
        <v>510</v>
      </c>
      <c r="D2378" s="335" t="s">
        <v>4037</v>
      </c>
      <c r="E2378" s="340">
        <v>21250</v>
      </c>
      <c r="F2378" s="340">
        <v>300</v>
      </c>
      <c r="G2378" s="341">
        <v>1.43</v>
      </c>
      <c r="H2378" s="340">
        <v>766001618750</v>
      </c>
    </row>
    <row r="2379" spans="1:8">
      <c r="A2379" s="335" t="s">
        <v>5700</v>
      </c>
      <c r="B2379" s="335" t="s">
        <v>5701</v>
      </c>
      <c r="C2379" s="335" t="s">
        <v>510</v>
      </c>
      <c r="D2379" s="335" t="s">
        <v>4057</v>
      </c>
      <c r="E2379" s="340">
        <v>46350</v>
      </c>
      <c r="F2379" s="340">
        <v>-1700</v>
      </c>
      <c r="G2379" s="341">
        <v>-3.54</v>
      </c>
      <c r="H2379" s="340">
        <v>6185212134750</v>
      </c>
    </row>
    <row r="2380" spans="1:8">
      <c r="A2380" s="335" t="s">
        <v>5702</v>
      </c>
      <c r="B2380" s="335" t="s">
        <v>5703</v>
      </c>
      <c r="C2380" s="335" t="s">
        <v>510</v>
      </c>
      <c r="D2380" s="335" t="s">
        <v>1423</v>
      </c>
      <c r="E2380" s="340">
        <v>283000</v>
      </c>
      <c r="F2380" s="340">
        <v>-8500</v>
      </c>
      <c r="G2380" s="341">
        <v>-2.92</v>
      </c>
      <c r="H2380" s="340">
        <v>4471008611000</v>
      </c>
    </row>
    <row r="2381" spans="1:8">
      <c r="A2381" s="335" t="s">
        <v>5704</v>
      </c>
      <c r="B2381" s="335" t="s">
        <v>5705</v>
      </c>
      <c r="C2381" s="335" t="s">
        <v>510</v>
      </c>
      <c r="D2381" s="335" t="s">
        <v>4130</v>
      </c>
      <c r="E2381" s="340">
        <v>219000</v>
      </c>
      <c r="F2381" s="340">
        <v>1000</v>
      </c>
      <c r="G2381" s="341">
        <v>0.46</v>
      </c>
      <c r="H2381" s="340">
        <v>46793332953000</v>
      </c>
    </row>
    <row r="2382" spans="1:8">
      <c r="A2382" s="335" t="s">
        <v>5706</v>
      </c>
      <c r="B2382" s="335" t="s">
        <v>5707</v>
      </c>
      <c r="C2382" s="335" t="s">
        <v>510</v>
      </c>
      <c r="D2382" s="335" t="s">
        <v>4130</v>
      </c>
      <c r="E2382" s="340">
        <v>98500</v>
      </c>
      <c r="F2382" s="340">
        <v>500</v>
      </c>
      <c r="G2382" s="341">
        <v>0.51</v>
      </c>
      <c r="H2382" s="340">
        <v>3593816923500</v>
      </c>
    </row>
    <row r="2383" spans="1:8">
      <c r="A2383" s="335" t="s">
        <v>5708</v>
      </c>
      <c r="B2383" s="335" t="s">
        <v>5709</v>
      </c>
      <c r="C2383" s="335" t="s">
        <v>510</v>
      </c>
      <c r="D2383" s="335" t="s">
        <v>4130</v>
      </c>
      <c r="E2383" s="340">
        <v>95500</v>
      </c>
      <c r="F2383" s="340">
        <v>800</v>
      </c>
      <c r="G2383" s="341">
        <v>0.84</v>
      </c>
      <c r="H2383" s="340">
        <v>231944192500</v>
      </c>
    </row>
    <row r="2384" spans="1:8">
      <c r="A2384" s="335" t="s">
        <v>5710</v>
      </c>
      <c r="B2384" s="335" t="s">
        <v>5711</v>
      </c>
      <c r="C2384" s="335" t="s">
        <v>510</v>
      </c>
      <c r="D2384" s="335" t="s">
        <v>4130</v>
      </c>
      <c r="E2384" s="340">
        <v>101500</v>
      </c>
      <c r="F2384" s="340">
        <v>1500</v>
      </c>
      <c r="G2384" s="341">
        <v>1.5</v>
      </c>
      <c r="H2384" s="340">
        <v>2472203527500</v>
      </c>
    </row>
    <row r="2385" spans="1:8">
      <c r="A2385" s="335" t="s">
        <v>5712</v>
      </c>
      <c r="B2385" s="335" t="s">
        <v>5713</v>
      </c>
      <c r="C2385" s="335" t="s">
        <v>510</v>
      </c>
      <c r="D2385" s="335" t="s">
        <v>4033</v>
      </c>
      <c r="E2385" s="340">
        <v>13000</v>
      </c>
      <c r="F2385" s="340">
        <v>-50</v>
      </c>
      <c r="G2385" s="341">
        <v>-0.38</v>
      </c>
      <c r="H2385" s="340">
        <v>390612430000</v>
      </c>
    </row>
    <row r="2386" spans="1:8">
      <c r="A2386" s="335" t="s">
        <v>5714</v>
      </c>
      <c r="B2386" s="335" t="s">
        <v>5715</v>
      </c>
      <c r="C2386" s="335" t="s">
        <v>510</v>
      </c>
      <c r="D2386" s="335" t="s">
        <v>3999</v>
      </c>
      <c r="E2386" s="340">
        <v>14500</v>
      </c>
      <c r="F2386" s="340">
        <v>-50</v>
      </c>
      <c r="G2386" s="341">
        <v>-0.34</v>
      </c>
      <c r="H2386" s="340">
        <v>131962122000</v>
      </c>
    </row>
    <row r="2387" spans="1:8">
      <c r="A2387" s="335" t="s">
        <v>5716</v>
      </c>
      <c r="B2387" s="335" t="s">
        <v>5717</v>
      </c>
      <c r="C2387" s="335" t="s">
        <v>510</v>
      </c>
      <c r="D2387" s="335" t="s">
        <v>3991</v>
      </c>
      <c r="E2387" s="340">
        <v>4795</v>
      </c>
      <c r="F2387" s="340">
        <v>5</v>
      </c>
      <c r="G2387" s="341">
        <v>0.1</v>
      </c>
      <c r="H2387" s="340">
        <v>541243277820</v>
      </c>
    </row>
    <row r="2388" spans="1:8">
      <c r="A2388" s="335" t="s">
        <v>5718</v>
      </c>
      <c r="B2388" s="335" t="s">
        <v>5719</v>
      </c>
      <c r="C2388" s="335" t="s">
        <v>510</v>
      </c>
      <c r="D2388" s="335" t="s">
        <v>4036</v>
      </c>
      <c r="E2388" s="340">
        <v>24000</v>
      </c>
      <c r="F2388" s="340">
        <v>-500</v>
      </c>
      <c r="G2388" s="341">
        <v>-2.04</v>
      </c>
      <c r="H2388" s="340">
        <v>2145600000000</v>
      </c>
    </row>
    <row r="2389" spans="1:8">
      <c r="A2389" s="335" t="s">
        <v>5720</v>
      </c>
      <c r="B2389" s="335" t="s">
        <v>5721</v>
      </c>
      <c r="C2389" s="335" t="s">
        <v>510</v>
      </c>
      <c r="D2389" s="335" t="s">
        <v>3999</v>
      </c>
      <c r="E2389" s="340">
        <v>81300</v>
      </c>
      <c r="F2389" s="340">
        <v>400</v>
      </c>
      <c r="G2389" s="341">
        <v>0.49</v>
      </c>
      <c r="H2389" s="340">
        <v>975600000000</v>
      </c>
    </row>
    <row r="2390" spans="1:8">
      <c r="A2390" s="335" t="s">
        <v>5722</v>
      </c>
      <c r="B2390" s="335" t="s">
        <v>5723</v>
      </c>
      <c r="C2390" s="335" t="s">
        <v>510</v>
      </c>
      <c r="D2390" s="335" t="s">
        <v>4004</v>
      </c>
      <c r="E2390" s="340">
        <v>4355</v>
      </c>
      <c r="F2390" s="340">
        <v>25</v>
      </c>
      <c r="G2390" s="341">
        <v>0.57999999999999996</v>
      </c>
      <c r="H2390" s="340">
        <v>135679145290</v>
      </c>
    </row>
    <row r="2391" spans="1:8">
      <c r="A2391" s="335" t="s">
        <v>5724</v>
      </c>
      <c r="B2391" s="335" t="s">
        <v>5725</v>
      </c>
      <c r="C2391" s="335" t="s">
        <v>510</v>
      </c>
      <c r="D2391" s="335" t="s">
        <v>3999</v>
      </c>
      <c r="E2391" s="340">
        <v>7490</v>
      </c>
      <c r="F2391" s="340">
        <v>-40</v>
      </c>
      <c r="G2391" s="341">
        <v>-0.53</v>
      </c>
      <c r="H2391" s="340">
        <v>95218475030</v>
      </c>
    </row>
    <row r="2392" spans="1:8">
      <c r="A2392" s="335" t="s">
        <v>5726</v>
      </c>
      <c r="B2392" s="335" t="s">
        <v>5727</v>
      </c>
      <c r="C2392" s="335" t="s">
        <v>510</v>
      </c>
      <c r="D2392" s="335" t="s">
        <v>4004</v>
      </c>
      <c r="E2392" s="340">
        <v>10150</v>
      </c>
      <c r="F2392" s="340">
        <v>0</v>
      </c>
      <c r="G2392" s="341">
        <v>0</v>
      </c>
      <c r="H2392" s="340">
        <v>81200000000</v>
      </c>
    </row>
    <row r="2393" spans="1:8">
      <c r="A2393" s="335" t="s">
        <v>5728</v>
      </c>
      <c r="B2393" s="335" t="s">
        <v>5729</v>
      </c>
      <c r="C2393" s="335" t="s">
        <v>510</v>
      </c>
      <c r="D2393" s="335" t="s">
        <v>3999</v>
      </c>
      <c r="E2393" s="340">
        <v>85900</v>
      </c>
      <c r="F2393" s="340">
        <v>-1000</v>
      </c>
      <c r="G2393" s="341">
        <v>-1.1499999999999999</v>
      </c>
      <c r="H2393" s="340">
        <v>3371413593900</v>
      </c>
    </row>
    <row r="2394" spans="1:8">
      <c r="A2394" s="335" t="s">
        <v>5730</v>
      </c>
      <c r="B2394" s="335" t="s">
        <v>5731</v>
      </c>
      <c r="C2394" s="335" t="s">
        <v>510</v>
      </c>
      <c r="D2394" s="335" t="s">
        <v>3999</v>
      </c>
      <c r="E2394" s="340">
        <v>83500</v>
      </c>
      <c r="F2394" s="340">
        <v>-300</v>
      </c>
      <c r="G2394" s="341">
        <v>-0.36</v>
      </c>
      <c r="H2394" s="340">
        <v>62781896500</v>
      </c>
    </row>
    <row r="2395" spans="1:8">
      <c r="A2395" s="335" t="s">
        <v>5732</v>
      </c>
      <c r="B2395" s="335" t="s">
        <v>5733</v>
      </c>
      <c r="C2395" s="335" t="s">
        <v>510</v>
      </c>
      <c r="D2395" s="335" t="s">
        <v>4050</v>
      </c>
      <c r="E2395" s="340">
        <v>12200</v>
      </c>
      <c r="F2395" s="340">
        <v>0</v>
      </c>
      <c r="G2395" s="341">
        <v>0</v>
      </c>
      <c r="H2395" s="340">
        <v>151899760000</v>
      </c>
    </row>
    <row r="2396" spans="1:8">
      <c r="A2396" s="335" t="s">
        <v>5734</v>
      </c>
      <c r="B2396" s="335" t="s">
        <v>5735</v>
      </c>
      <c r="C2396" s="335" t="s">
        <v>510</v>
      </c>
      <c r="D2396" s="335" t="s">
        <v>4130</v>
      </c>
      <c r="E2396" s="340">
        <v>5490</v>
      </c>
      <c r="F2396" s="340">
        <v>-70</v>
      </c>
      <c r="G2396" s="341">
        <v>-1.26</v>
      </c>
      <c r="H2396" s="340">
        <v>104274990270</v>
      </c>
    </row>
    <row r="2397" spans="1:8">
      <c r="A2397" s="335" t="s">
        <v>5736</v>
      </c>
      <c r="B2397" s="335" t="s">
        <v>5737</v>
      </c>
      <c r="C2397" s="335" t="s">
        <v>510</v>
      </c>
      <c r="D2397" s="335" t="s">
        <v>4138</v>
      </c>
      <c r="E2397" s="340">
        <v>17950</v>
      </c>
      <c r="F2397" s="340">
        <v>-350</v>
      </c>
      <c r="G2397" s="341">
        <v>-1.91</v>
      </c>
      <c r="H2397" s="340">
        <v>1086790558250</v>
      </c>
    </row>
    <row r="2398" spans="1:8">
      <c r="A2398" s="335" t="s">
        <v>5738</v>
      </c>
      <c r="B2398" s="335" t="s">
        <v>5739</v>
      </c>
      <c r="C2398" s="335" t="s">
        <v>510</v>
      </c>
      <c r="D2398" s="335" t="s">
        <v>1423</v>
      </c>
      <c r="E2398" s="340">
        <v>7680</v>
      </c>
      <c r="F2398" s="340">
        <v>-100</v>
      </c>
      <c r="G2398" s="341">
        <v>-1.29</v>
      </c>
      <c r="H2398" s="340">
        <v>424857600000</v>
      </c>
    </row>
    <row r="2399" spans="1:8">
      <c r="A2399" s="335" t="s">
        <v>5740</v>
      </c>
      <c r="B2399" s="335" t="s">
        <v>5741</v>
      </c>
      <c r="C2399" s="335" t="s">
        <v>510</v>
      </c>
      <c r="D2399" s="335" t="s">
        <v>4130</v>
      </c>
      <c r="E2399" s="340">
        <v>1765</v>
      </c>
      <c r="F2399" s="340">
        <v>-40</v>
      </c>
      <c r="G2399" s="341">
        <v>-2.2200000000000002</v>
      </c>
      <c r="H2399" s="340">
        <v>88340459780</v>
      </c>
    </row>
    <row r="2400" spans="1:8">
      <c r="A2400" s="335" t="s">
        <v>5742</v>
      </c>
      <c r="B2400" s="335" t="s">
        <v>5743</v>
      </c>
      <c r="C2400" s="335" t="s">
        <v>510</v>
      </c>
      <c r="D2400" s="335" t="s">
        <v>4130</v>
      </c>
      <c r="E2400" s="340">
        <v>4855</v>
      </c>
      <c r="F2400" s="340">
        <v>-45</v>
      </c>
      <c r="G2400" s="341">
        <v>-0.92</v>
      </c>
      <c r="H2400" s="340">
        <v>169538590550</v>
      </c>
    </row>
    <row r="2401" spans="1:8">
      <c r="A2401" s="335" t="s">
        <v>5744</v>
      </c>
      <c r="B2401" s="335" t="s">
        <v>5745</v>
      </c>
      <c r="C2401" s="335" t="s">
        <v>510</v>
      </c>
      <c r="D2401" s="335" t="s">
        <v>4057</v>
      </c>
      <c r="E2401" s="340">
        <v>2615</v>
      </c>
      <c r="F2401" s="340">
        <v>-20</v>
      </c>
      <c r="G2401" s="341">
        <v>-0.76</v>
      </c>
      <c r="H2401" s="340">
        <v>77273250000</v>
      </c>
    </row>
    <row r="2402" spans="1:8">
      <c r="A2402" s="335" t="s">
        <v>1330</v>
      </c>
      <c r="B2402" s="335" t="s">
        <v>1331</v>
      </c>
      <c r="C2402" s="335" t="s">
        <v>510</v>
      </c>
      <c r="D2402" s="335" t="s">
        <v>4090</v>
      </c>
      <c r="E2402" s="340">
        <v>2550</v>
      </c>
      <c r="F2402" s="340">
        <v>-15</v>
      </c>
      <c r="G2402" s="341">
        <v>-0.57999999999999996</v>
      </c>
      <c r="H2402" s="340">
        <v>56100000000</v>
      </c>
    </row>
    <row r="2403" spans="1:8">
      <c r="A2403" s="335" t="s">
        <v>1284</v>
      </c>
      <c r="B2403" s="335" t="s">
        <v>1285</v>
      </c>
      <c r="C2403" s="335" t="s">
        <v>510</v>
      </c>
      <c r="D2403" s="335" t="s">
        <v>4090</v>
      </c>
      <c r="E2403" s="340">
        <v>34500</v>
      </c>
      <c r="F2403" s="340">
        <v>-150</v>
      </c>
      <c r="G2403" s="341">
        <v>-0.43</v>
      </c>
      <c r="H2403" s="340">
        <v>75900000000</v>
      </c>
    </row>
    <row r="2404" spans="1:8">
      <c r="A2404" s="335" t="s">
        <v>5746</v>
      </c>
      <c r="B2404" s="335" t="s">
        <v>5747</v>
      </c>
      <c r="C2404" s="335" t="s">
        <v>510</v>
      </c>
      <c r="D2404" s="335" t="s">
        <v>4097</v>
      </c>
      <c r="E2404" s="340">
        <v>18100</v>
      </c>
      <c r="F2404" s="340">
        <v>100</v>
      </c>
      <c r="G2404" s="341">
        <v>0.56000000000000005</v>
      </c>
      <c r="H2404" s="340">
        <v>336661267000</v>
      </c>
    </row>
    <row r="2405" spans="1:8">
      <c r="A2405" s="335" t="s">
        <v>5748</v>
      </c>
      <c r="B2405" s="335" t="s">
        <v>5749</v>
      </c>
      <c r="C2405" s="335" t="s">
        <v>510</v>
      </c>
      <c r="D2405" s="335" t="s">
        <v>4057</v>
      </c>
      <c r="E2405" s="340">
        <v>8490</v>
      </c>
      <c r="F2405" s="340">
        <v>-70</v>
      </c>
      <c r="G2405" s="341">
        <v>-0.82</v>
      </c>
      <c r="H2405" s="340">
        <v>118860000000</v>
      </c>
    </row>
    <row r="2406" spans="1:8">
      <c r="A2406" s="335" t="s">
        <v>5750</v>
      </c>
      <c r="B2406" s="335" t="s">
        <v>5751</v>
      </c>
      <c r="C2406" s="335" t="s">
        <v>510</v>
      </c>
      <c r="D2406" s="335" t="s">
        <v>3994</v>
      </c>
      <c r="E2406" s="340">
        <v>87500</v>
      </c>
      <c r="F2406" s="340">
        <v>-1400</v>
      </c>
      <c r="G2406" s="341">
        <v>-1.57</v>
      </c>
      <c r="H2406" s="340">
        <v>1843714687500</v>
      </c>
    </row>
    <row r="2407" spans="1:8">
      <c r="A2407" s="335" t="s">
        <v>5752</v>
      </c>
      <c r="B2407" s="335" t="s">
        <v>5753</v>
      </c>
      <c r="C2407" s="335" t="s">
        <v>510</v>
      </c>
      <c r="D2407" s="335" t="s">
        <v>3991</v>
      </c>
      <c r="E2407" s="340">
        <v>19900</v>
      </c>
      <c r="F2407" s="340">
        <v>-300</v>
      </c>
      <c r="G2407" s="341">
        <v>-1.49</v>
      </c>
      <c r="H2407" s="340">
        <v>230008180000</v>
      </c>
    </row>
    <row r="2408" spans="1:8">
      <c r="A2408" s="335" t="s">
        <v>5754</v>
      </c>
      <c r="B2408" s="335" t="s">
        <v>5755</v>
      </c>
      <c r="C2408" s="335" t="s">
        <v>510</v>
      </c>
      <c r="D2408" s="335" t="s">
        <v>4037</v>
      </c>
      <c r="E2408" s="340">
        <v>75800</v>
      </c>
      <c r="F2408" s="340">
        <v>-2600</v>
      </c>
      <c r="G2408" s="341">
        <v>-3.32</v>
      </c>
      <c r="H2408" s="340">
        <v>706800738400</v>
      </c>
    </row>
    <row r="2409" spans="1:8">
      <c r="A2409" s="335" t="s">
        <v>5756</v>
      </c>
      <c r="B2409" s="335" t="s">
        <v>5757</v>
      </c>
      <c r="C2409" s="335" t="s">
        <v>510</v>
      </c>
      <c r="D2409" s="335" t="s">
        <v>1423</v>
      </c>
      <c r="E2409" s="340">
        <v>371500</v>
      </c>
      <c r="F2409" s="340">
        <v>-9000</v>
      </c>
      <c r="G2409" s="341">
        <v>-2.37</v>
      </c>
      <c r="H2409" s="340">
        <v>1664300682000</v>
      </c>
    </row>
    <row r="2410" spans="1:8">
      <c r="A2410" s="335" t="s">
        <v>5758</v>
      </c>
      <c r="B2410" s="335" t="s">
        <v>5759</v>
      </c>
      <c r="C2410" s="335" t="s">
        <v>510</v>
      </c>
      <c r="D2410" s="335" t="s">
        <v>1423</v>
      </c>
      <c r="E2410" s="340">
        <v>558000</v>
      </c>
      <c r="F2410" s="340">
        <v>-15000</v>
      </c>
      <c r="G2410" s="341">
        <v>-2.62</v>
      </c>
      <c r="H2410" s="340">
        <v>2414846556000</v>
      </c>
    </row>
    <row r="2411" spans="1:8">
      <c r="A2411" s="335" t="s">
        <v>5760</v>
      </c>
      <c r="B2411" s="335" t="s">
        <v>5761</v>
      </c>
      <c r="C2411" s="335" t="s">
        <v>510</v>
      </c>
      <c r="D2411" s="335" t="s">
        <v>1423</v>
      </c>
      <c r="E2411" s="340">
        <v>298000</v>
      </c>
      <c r="F2411" s="340">
        <v>-11000</v>
      </c>
      <c r="G2411" s="341">
        <v>-3.56</v>
      </c>
      <c r="H2411" s="340">
        <v>950657548000</v>
      </c>
    </row>
    <row r="2412" spans="1:8">
      <c r="A2412" s="335" t="s">
        <v>5762</v>
      </c>
      <c r="B2412" s="335" t="s">
        <v>5763</v>
      </c>
      <c r="C2412" s="335" t="s">
        <v>510</v>
      </c>
      <c r="D2412" s="335" t="s">
        <v>1423</v>
      </c>
      <c r="E2412" s="340">
        <v>10550</v>
      </c>
      <c r="F2412" s="340">
        <v>50</v>
      </c>
      <c r="G2412" s="341">
        <v>0.48</v>
      </c>
      <c r="H2412" s="340">
        <v>977001940450</v>
      </c>
    </row>
    <row r="2413" spans="1:8">
      <c r="A2413" s="335" t="s">
        <v>5764</v>
      </c>
      <c r="B2413" s="335" t="s">
        <v>5765</v>
      </c>
      <c r="C2413" s="335" t="s">
        <v>510</v>
      </c>
      <c r="D2413" s="335" t="s">
        <v>3999</v>
      </c>
      <c r="E2413" s="340">
        <v>42150</v>
      </c>
      <c r="F2413" s="340">
        <v>-1000</v>
      </c>
      <c r="G2413" s="341">
        <v>-2.3199999999999998</v>
      </c>
      <c r="H2413" s="340">
        <v>2560706157300</v>
      </c>
    </row>
    <row r="2414" spans="1:8">
      <c r="A2414" s="335" t="s">
        <v>5766</v>
      </c>
      <c r="B2414" s="335" t="s">
        <v>5767</v>
      </c>
      <c r="C2414" s="335" t="s">
        <v>510</v>
      </c>
      <c r="D2414" s="335" t="s">
        <v>4037</v>
      </c>
      <c r="E2414" s="340">
        <v>8610</v>
      </c>
      <c r="F2414" s="340">
        <v>0</v>
      </c>
      <c r="G2414" s="341">
        <v>0</v>
      </c>
      <c r="H2414" s="340">
        <v>121538889150</v>
      </c>
    </row>
    <row r="2415" spans="1:8">
      <c r="A2415" s="335" t="s">
        <v>5768</v>
      </c>
      <c r="B2415" s="335" t="s">
        <v>5769</v>
      </c>
      <c r="C2415" s="335" t="s">
        <v>510</v>
      </c>
      <c r="D2415" s="335" t="s">
        <v>1423</v>
      </c>
      <c r="E2415" s="340">
        <v>8750</v>
      </c>
      <c r="F2415" s="340">
        <v>-80</v>
      </c>
      <c r="G2415" s="341">
        <v>-0.91</v>
      </c>
      <c r="H2415" s="340">
        <v>301875000000</v>
      </c>
    </row>
    <row r="2416" spans="1:8">
      <c r="A2416" s="335" t="s">
        <v>5770</v>
      </c>
      <c r="B2416" s="335" t="s">
        <v>5771</v>
      </c>
      <c r="C2416" s="335" t="s">
        <v>510</v>
      </c>
      <c r="D2416" s="335" t="s">
        <v>4057</v>
      </c>
      <c r="E2416" s="340">
        <v>10700</v>
      </c>
      <c r="F2416" s="340">
        <v>-250</v>
      </c>
      <c r="G2416" s="341">
        <v>-2.2799999999999998</v>
      </c>
      <c r="H2416" s="340">
        <v>81551847600</v>
      </c>
    </row>
    <row r="2417" spans="1:8">
      <c r="A2417" s="335" t="s">
        <v>5772</v>
      </c>
      <c r="B2417" s="335" t="s">
        <v>5773</v>
      </c>
      <c r="C2417" s="335" t="s">
        <v>510</v>
      </c>
      <c r="D2417" s="335" t="s">
        <v>1423</v>
      </c>
      <c r="E2417" s="340">
        <v>22200</v>
      </c>
      <c r="F2417" s="340">
        <v>400</v>
      </c>
      <c r="G2417" s="341">
        <v>1.83</v>
      </c>
      <c r="H2417" s="340">
        <v>907504653600</v>
      </c>
    </row>
    <row r="2418" spans="1:8">
      <c r="A2418" s="335" t="s">
        <v>5774</v>
      </c>
      <c r="B2418" s="335" t="s">
        <v>5775</v>
      </c>
      <c r="C2418" s="335" t="s">
        <v>510</v>
      </c>
      <c r="D2418" s="335" t="s">
        <v>4036</v>
      </c>
      <c r="E2418" s="340">
        <v>4045</v>
      </c>
      <c r="F2418" s="340">
        <v>-60</v>
      </c>
      <c r="G2418" s="341">
        <v>-1.46</v>
      </c>
      <c r="H2418" s="340">
        <v>259861499025</v>
      </c>
    </row>
    <row r="2419" spans="1:8">
      <c r="A2419" s="335" t="s">
        <v>5776</v>
      </c>
      <c r="B2419" s="335" t="s">
        <v>5777</v>
      </c>
      <c r="C2419" s="335" t="s">
        <v>510</v>
      </c>
      <c r="D2419" s="335" t="s">
        <v>4036</v>
      </c>
      <c r="E2419" s="340">
        <v>20450</v>
      </c>
      <c r="F2419" s="340">
        <v>150</v>
      </c>
      <c r="G2419" s="341">
        <v>0.74</v>
      </c>
      <c r="H2419" s="340">
        <v>3141120000</v>
      </c>
    </row>
    <row r="2420" spans="1:8">
      <c r="A2420" s="335" t="s">
        <v>5778</v>
      </c>
      <c r="B2420" s="335" t="s">
        <v>5779</v>
      </c>
      <c r="C2420" s="335" t="s">
        <v>510</v>
      </c>
      <c r="D2420" s="335" t="s">
        <v>4036</v>
      </c>
      <c r="E2420" s="340">
        <v>8500</v>
      </c>
      <c r="F2420" s="340">
        <v>220</v>
      </c>
      <c r="G2420" s="341">
        <v>2.66</v>
      </c>
      <c r="H2420" s="340">
        <v>6528000000</v>
      </c>
    </row>
    <row r="2421" spans="1:8">
      <c r="A2421" s="335" t="s">
        <v>5780</v>
      </c>
      <c r="B2421" s="335" t="s">
        <v>5781</v>
      </c>
      <c r="C2421" s="335" t="s">
        <v>510</v>
      </c>
      <c r="D2421" s="335" t="s">
        <v>4015</v>
      </c>
      <c r="E2421" s="340">
        <v>258</v>
      </c>
      <c r="F2421" s="340">
        <v>0</v>
      </c>
      <c r="G2421" s="341">
        <v>0</v>
      </c>
      <c r="H2421" s="340">
        <v>30117000222</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Q36"/>
  <sheetViews>
    <sheetView showGridLines="0" topLeftCell="A10" zoomScale="70" zoomScaleNormal="70" workbookViewId="0">
      <selection activeCell="E25" sqref="E25"/>
    </sheetView>
  </sheetViews>
  <sheetFormatPr defaultColWidth="0" defaultRowHeight="12.75" outlineLevelRow="1"/>
  <cols>
    <col min="1" max="1" width="6" style="84" customWidth="1"/>
    <col min="2" max="2" width="14.140625" style="84" customWidth="1"/>
    <col min="3" max="3" width="40.140625" style="84" customWidth="1"/>
    <col min="4" max="4" width="22" style="84" customWidth="1"/>
    <col min="5" max="9" width="18.5703125" style="84" customWidth="1"/>
    <col min="10" max="10" width="17.42578125" style="84" customWidth="1"/>
    <col min="11" max="13" width="15.140625" style="84" customWidth="1"/>
    <col min="14" max="14" width="13" style="127" customWidth="1"/>
    <col min="15" max="15" width="9" style="84" customWidth="1"/>
    <col min="16" max="17" width="0" style="84" hidden="1" customWidth="1"/>
    <col min="18" max="16384" width="9" style="84" hidden="1"/>
  </cols>
  <sheetData>
    <row r="1" spans="1:14" s="79" customFormat="1">
      <c r="A1" s="77"/>
      <c r="B1" s="78"/>
      <c r="C1" s="78"/>
      <c r="D1" s="78"/>
      <c r="E1" s="78"/>
      <c r="F1" s="78"/>
      <c r="G1" s="78"/>
      <c r="H1" s="78"/>
      <c r="I1" s="78"/>
      <c r="J1" s="78"/>
    </row>
    <row r="2" spans="1:14" s="79" customFormat="1">
      <c r="A2" s="77" t="s">
        <v>332</v>
      </c>
      <c r="B2" s="78"/>
      <c r="C2" s="78"/>
      <c r="D2" s="78"/>
      <c r="E2" s="78"/>
      <c r="F2" s="78"/>
      <c r="G2" s="78"/>
      <c r="H2" s="78"/>
      <c r="I2" s="78"/>
      <c r="J2" s="80" t="s">
        <v>333</v>
      </c>
    </row>
    <row r="3" spans="1:14" s="79" customFormat="1">
      <c r="A3" s="81" t="s">
        <v>334</v>
      </c>
      <c r="B3" s="82"/>
      <c r="C3" s="82"/>
      <c r="D3" s="82"/>
      <c r="E3" s="82"/>
      <c r="F3" s="82"/>
      <c r="G3" s="82"/>
      <c r="H3" s="82"/>
      <c r="I3" s="82"/>
      <c r="J3" s="83" t="s">
        <v>335</v>
      </c>
    </row>
    <row r="4" spans="1:14">
      <c r="N4" s="84"/>
    </row>
    <row r="5" spans="1:14" ht="48.75" customHeight="1">
      <c r="A5" s="85"/>
      <c r="B5" s="86" t="s">
        <v>336</v>
      </c>
      <c r="C5" s="87" t="s">
        <v>337</v>
      </c>
      <c r="D5" s="86" t="s">
        <v>338</v>
      </c>
      <c r="E5" s="86" t="s">
        <v>339</v>
      </c>
      <c r="F5" s="87" t="s">
        <v>340</v>
      </c>
      <c r="G5" s="86" t="s">
        <v>341</v>
      </c>
      <c r="H5" s="86" t="s">
        <v>342</v>
      </c>
      <c r="J5" s="87" t="s">
        <v>343</v>
      </c>
      <c r="K5" s="87" t="s">
        <v>344</v>
      </c>
      <c r="L5" s="86" t="s">
        <v>345</v>
      </c>
      <c r="N5" s="84"/>
    </row>
    <row r="6" spans="1:14">
      <c r="A6" s="85"/>
      <c r="B6" s="88"/>
      <c r="C6" s="88"/>
      <c r="D6" s="89"/>
      <c r="E6" s="89"/>
      <c r="F6" s="89"/>
      <c r="G6" s="90"/>
      <c r="H6" s="90"/>
      <c r="J6" s="91"/>
      <c r="K6" s="91"/>
      <c r="L6" s="91"/>
      <c r="N6" s="84"/>
    </row>
    <row r="7" spans="1:14">
      <c r="A7" s="85">
        <v>1</v>
      </c>
      <c r="B7" s="92" t="s">
        <v>346</v>
      </c>
      <c r="C7" s="93" t="s">
        <v>347</v>
      </c>
      <c r="D7" s="94">
        <f>(J7)/L7</f>
        <v>0.50969739939203429</v>
      </c>
      <c r="E7" s="94">
        <f>(K7)/L7</f>
        <v>0.49030260060796571</v>
      </c>
      <c r="F7" s="95">
        <v>0.24199999999999999</v>
      </c>
      <c r="G7" s="128">
        <v>1.1599999999999999</v>
      </c>
      <c r="H7" s="96">
        <f>IF(B7="","",IFERROR(G7/(1+(1-F7)*(D7/E7)),"na"))</f>
        <v>0.64877536255562251</v>
      </c>
      <c r="I7" s="97"/>
      <c r="J7" s="129">
        <v>20209270.025116</v>
      </c>
      <c r="K7" s="129">
        <v>19440275.076000001</v>
      </c>
      <c r="L7" s="98">
        <f>J7+K7</f>
        <v>39649545.101116002</v>
      </c>
      <c r="N7" s="84"/>
    </row>
    <row r="8" spans="1:14">
      <c r="A8" s="85">
        <v>2</v>
      </c>
      <c r="B8" s="92" t="s">
        <v>348</v>
      </c>
      <c r="C8" s="93" t="s">
        <v>349</v>
      </c>
      <c r="D8" s="94">
        <f t="shared" ref="D8:D10" si="0">(J8)/L8</f>
        <v>0.65516942146771817</v>
      </c>
      <c r="E8" s="94">
        <f t="shared" ref="E8:E10" si="1">(K8)/L8</f>
        <v>0.34483057853228188</v>
      </c>
      <c r="F8" s="95">
        <f>F7</f>
        <v>0.24199999999999999</v>
      </c>
      <c r="G8" s="128">
        <v>1.27</v>
      </c>
      <c r="H8" s="96">
        <f>IF(B8="","",IFERROR(G8/(1+(1-F8)*(D8/E8)),"na"))</f>
        <v>0.52045321193975325</v>
      </c>
      <c r="I8" s="97"/>
      <c r="J8" s="129">
        <v>11285844.222444</v>
      </c>
      <c r="K8" s="129">
        <v>5939996.6862500003</v>
      </c>
      <c r="L8" s="98">
        <f t="shared" ref="L8:L10" si="2">J8+K8</f>
        <v>17225840.908693999</v>
      </c>
      <c r="N8" s="84"/>
    </row>
    <row r="9" spans="1:14">
      <c r="A9" s="85">
        <v>3</v>
      </c>
      <c r="B9" s="92" t="s">
        <v>350</v>
      </c>
      <c r="C9" s="93" t="s">
        <v>351</v>
      </c>
      <c r="D9" s="94">
        <f t="shared" si="0"/>
        <v>0.79722174524930511</v>
      </c>
      <c r="E9" s="94">
        <f t="shared" si="1"/>
        <v>0.20277825475069489</v>
      </c>
      <c r="F9" s="95">
        <f>F8</f>
        <v>0.24199999999999999</v>
      </c>
      <c r="G9" s="128">
        <v>1.8</v>
      </c>
      <c r="H9" s="96">
        <f t="shared" ref="H9" si="3">IF(B9="","",IFERROR(G9/(1+(1-F9)*(D9/E9)),"na"))</f>
        <v>0.45225296608999804</v>
      </c>
      <c r="I9" s="97"/>
      <c r="J9" s="129">
        <v>2686851.942704</v>
      </c>
      <c r="K9" s="129">
        <v>683417.31891000003</v>
      </c>
      <c r="L9" s="98">
        <f t="shared" si="2"/>
        <v>3370269.261614</v>
      </c>
      <c r="N9" s="84"/>
    </row>
    <row r="10" spans="1:14">
      <c r="A10" s="85">
        <v>4</v>
      </c>
      <c r="B10" s="92" t="s">
        <v>352</v>
      </c>
      <c r="C10" s="93" t="s">
        <v>353</v>
      </c>
      <c r="D10" s="94">
        <f t="shared" si="0"/>
        <v>0.6325697506806075</v>
      </c>
      <c r="E10" s="94">
        <f t="shared" si="1"/>
        <v>0.36743024931939239</v>
      </c>
      <c r="F10" s="95">
        <f>F9</f>
        <v>0.24199999999999999</v>
      </c>
      <c r="G10" s="128">
        <v>0.98</v>
      </c>
      <c r="H10" s="96">
        <f>IF(B10="","",IFERROR(G10/(1+(1-F10)*(D10/E10)),"na"))</f>
        <v>0.42516700928591428</v>
      </c>
      <c r="I10" s="97"/>
      <c r="J10" s="129">
        <v>1084685.150808</v>
      </c>
      <c r="K10" s="129">
        <v>630042.98730000004</v>
      </c>
      <c r="L10" s="98">
        <f t="shared" si="2"/>
        <v>1714728.1381080002</v>
      </c>
      <c r="N10" s="84"/>
    </row>
    <row r="11" spans="1:14" ht="6.95" customHeight="1" thickBot="1">
      <c r="A11" s="85"/>
      <c r="B11" s="99"/>
      <c r="C11" s="99"/>
      <c r="D11" s="100"/>
      <c r="E11" s="100"/>
      <c r="F11" s="100"/>
      <c r="G11" s="101"/>
      <c r="H11" s="101"/>
      <c r="J11" s="102"/>
      <c r="K11" s="102"/>
      <c r="L11" s="102"/>
      <c r="N11" s="84"/>
    </row>
    <row r="12" spans="1:14">
      <c r="A12" s="85"/>
      <c r="B12" s="103"/>
      <c r="C12" s="104" t="s">
        <v>354</v>
      </c>
      <c r="D12" s="105">
        <f>D7</f>
        <v>0.50969739939203429</v>
      </c>
      <c r="E12" s="105">
        <f>E7</f>
        <v>0.49030260060796571</v>
      </c>
      <c r="F12" s="106"/>
      <c r="G12" s="106"/>
      <c r="H12" s="107">
        <f>H7</f>
        <v>0.64877536255562251</v>
      </c>
      <c r="N12" s="84"/>
    </row>
    <row r="13" spans="1:14">
      <c r="A13" s="88"/>
      <c r="B13" s="88"/>
      <c r="C13" s="88"/>
      <c r="D13" s="89"/>
      <c r="E13" s="88"/>
      <c r="F13" s="88"/>
      <c r="G13" s="88"/>
      <c r="H13" s="88"/>
      <c r="I13" s="88"/>
      <c r="J13" s="88"/>
      <c r="K13" s="88"/>
      <c r="N13" s="84"/>
    </row>
    <row r="14" spans="1:14">
      <c r="A14" s="88"/>
      <c r="B14" s="88" t="s">
        <v>355</v>
      </c>
      <c r="C14" s="88"/>
      <c r="D14" s="88"/>
      <c r="E14" s="90">
        <f>H12</f>
        <v>0.64877536255562251</v>
      </c>
      <c r="F14" s="108"/>
      <c r="G14" s="88"/>
      <c r="H14" s="88"/>
      <c r="I14" s="88"/>
      <c r="J14" s="88"/>
      <c r="K14" s="88"/>
      <c r="L14" s="88"/>
      <c r="N14" s="84"/>
    </row>
    <row r="15" spans="1:14">
      <c r="A15" s="88"/>
      <c r="B15" s="88" t="s">
        <v>356</v>
      </c>
      <c r="C15" s="88"/>
      <c r="D15" s="88"/>
      <c r="E15" s="109">
        <f>D12/E12</f>
        <v>1.0395567936209587</v>
      </c>
      <c r="F15" s="108"/>
      <c r="G15" s="88"/>
      <c r="H15" s="88"/>
      <c r="I15" s="88"/>
      <c r="J15" s="88"/>
      <c r="K15" s="88"/>
      <c r="L15" s="88"/>
      <c r="N15" s="84"/>
    </row>
    <row r="16" spans="1:14">
      <c r="A16" s="88"/>
      <c r="B16" s="88" t="s">
        <v>357</v>
      </c>
      <c r="C16" s="88"/>
      <c r="D16" s="88"/>
      <c r="E16" s="130">
        <v>0.27500000000000002</v>
      </c>
      <c r="F16" s="108"/>
      <c r="G16" s="88"/>
      <c r="H16" s="88"/>
      <c r="I16" s="88"/>
      <c r="J16" s="88"/>
      <c r="K16" s="88"/>
      <c r="L16" s="88"/>
      <c r="N16" s="84"/>
    </row>
    <row r="17" spans="1:14">
      <c r="A17" s="88"/>
      <c r="B17" s="88" t="s">
        <v>358</v>
      </c>
      <c r="C17" s="88"/>
      <c r="D17" s="88"/>
      <c r="E17" s="90">
        <f>E14*(1+(1-E16)*E15)</f>
        <v>1.1377435184226059</v>
      </c>
      <c r="F17" s="108"/>
      <c r="G17" s="88"/>
      <c r="H17" s="88"/>
      <c r="I17" s="88"/>
      <c r="J17" s="88"/>
      <c r="K17" s="88"/>
      <c r="L17" s="88"/>
      <c r="N17" s="84"/>
    </row>
    <row r="18" spans="1:14" ht="7.5" customHeight="1">
      <c r="A18" s="88"/>
      <c r="B18" s="88"/>
      <c r="C18" s="88"/>
      <c r="D18" s="88"/>
      <c r="E18" s="110"/>
      <c r="F18" s="108"/>
      <c r="G18" s="88"/>
      <c r="H18" s="88"/>
      <c r="I18" s="88"/>
      <c r="J18" s="88"/>
      <c r="K18" s="88"/>
      <c r="L18" s="88"/>
      <c r="N18" s="84"/>
    </row>
    <row r="19" spans="1:14">
      <c r="A19" s="88"/>
      <c r="B19" s="88" t="s">
        <v>359</v>
      </c>
      <c r="C19" s="88"/>
      <c r="D19" s="88"/>
      <c r="E19" s="131">
        <v>1.9560000000000001E-2</v>
      </c>
      <c r="F19" s="108"/>
      <c r="G19" s="88"/>
      <c r="H19" s="88"/>
      <c r="I19" s="88"/>
      <c r="J19" s="88"/>
      <c r="L19" s="88"/>
      <c r="N19" s="84"/>
    </row>
    <row r="20" spans="1:14">
      <c r="A20" s="88"/>
      <c r="B20" s="88" t="s">
        <v>360</v>
      </c>
      <c r="C20" s="88"/>
      <c r="D20" s="88"/>
      <c r="E20" s="131">
        <v>9.5979999999999996E-2</v>
      </c>
      <c r="F20" s="108"/>
      <c r="G20" s="88"/>
      <c r="H20" s="88"/>
      <c r="I20" s="88"/>
      <c r="J20" s="88"/>
      <c r="N20" s="84"/>
    </row>
    <row r="21" spans="1:14">
      <c r="A21" s="88"/>
      <c r="B21" s="88" t="s">
        <v>361</v>
      </c>
      <c r="C21" s="88"/>
      <c r="D21" s="88"/>
      <c r="E21" s="111">
        <f>E17</f>
        <v>1.1377435184226059</v>
      </c>
      <c r="F21" s="108"/>
      <c r="G21" s="88"/>
      <c r="H21" s="88"/>
      <c r="I21" s="88"/>
      <c r="J21" s="88"/>
      <c r="N21" s="84"/>
    </row>
    <row r="22" spans="1:14" ht="15">
      <c r="A22" s="88"/>
      <c r="B22" s="112" t="s">
        <v>362</v>
      </c>
      <c r="C22" s="88"/>
      <c r="D22" s="88"/>
      <c r="E22" s="113">
        <f>E19+(E20*E21)</f>
        <v>0.1287606228982017</v>
      </c>
      <c r="F22" s="108"/>
      <c r="G22" s="88"/>
      <c r="H22" s="88"/>
      <c r="I22" s="88"/>
      <c r="J22" s="88"/>
      <c r="K22" s="114"/>
      <c r="L22" s="114"/>
      <c r="N22" s="84"/>
    </row>
    <row r="23" spans="1:14" ht="14.25">
      <c r="A23" s="88"/>
      <c r="B23" s="88"/>
      <c r="C23" s="88"/>
      <c r="D23" s="88"/>
      <c r="E23" s="110"/>
      <c r="F23" s="108"/>
      <c r="G23" s="88"/>
      <c r="H23" s="88"/>
      <c r="I23" s="88"/>
      <c r="J23" s="88"/>
      <c r="K23" s="115"/>
      <c r="L23" s="115"/>
      <c r="N23" s="84"/>
    </row>
    <row r="24" spans="1:14" ht="14.25" outlineLevel="1">
      <c r="A24" s="88"/>
      <c r="B24" s="88"/>
      <c r="C24" s="88"/>
      <c r="D24" s="88"/>
      <c r="E24" s="109"/>
      <c r="F24" s="108"/>
      <c r="G24" s="88"/>
      <c r="H24" s="88"/>
      <c r="I24" s="88"/>
      <c r="J24" s="88"/>
      <c r="K24" s="116"/>
      <c r="L24" s="117"/>
      <c r="N24" s="84"/>
    </row>
    <row r="25" spans="1:14" ht="14.25" outlineLevel="1">
      <c r="A25" s="88"/>
      <c r="B25" s="132" t="s">
        <v>363</v>
      </c>
      <c r="C25" s="133"/>
      <c r="D25" s="133"/>
      <c r="E25" s="134">
        <f>E22</f>
        <v>0.1287606228982017</v>
      </c>
      <c r="F25" s="108"/>
      <c r="G25" s="88"/>
      <c r="H25" s="88"/>
      <c r="I25" s="88"/>
      <c r="J25" s="88"/>
      <c r="K25" s="116"/>
      <c r="L25" s="117"/>
      <c r="N25" s="84"/>
    </row>
    <row r="26" spans="1:14" ht="14.25" outlineLevel="1">
      <c r="A26" s="88"/>
      <c r="B26" s="88"/>
      <c r="C26" s="88"/>
      <c r="D26" s="88"/>
      <c r="E26" s="109"/>
      <c r="F26" s="108"/>
      <c r="G26" s="88"/>
      <c r="H26" s="88"/>
      <c r="I26" s="88"/>
      <c r="J26" s="88"/>
      <c r="K26" s="116"/>
      <c r="L26" s="117"/>
      <c r="N26" s="84"/>
    </row>
    <row r="27" spans="1:14" ht="14.25">
      <c r="A27" s="88"/>
      <c r="B27" s="88" t="s">
        <v>364</v>
      </c>
      <c r="C27" s="88"/>
      <c r="D27" s="88"/>
      <c r="E27" s="131">
        <v>5.2999999999999999E-2</v>
      </c>
      <c r="F27" s="118" t="s">
        <v>365</v>
      </c>
      <c r="G27" s="119"/>
      <c r="H27" s="89"/>
      <c r="I27" s="89"/>
      <c r="J27" s="88"/>
      <c r="K27" s="116"/>
      <c r="L27" s="117"/>
      <c r="N27" s="84"/>
    </row>
    <row r="28" spans="1:14" ht="14.25">
      <c r="A28" s="88"/>
      <c r="B28" s="88" t="s">
        <v>357</v>
      </c>
      <c r="C28" s="88"/>
      <c r="D28" s="88"/>
      <c r="E28" s="109">
        <f>E16</f>
        <v>0.27500000000000002</v>
      </c>
      <c r="F28" s="120"/>
      <c r="G28" s="121"/>
      <c r="H28" s="122"/>
      <c r="I28" s="89"/>
      <c r="J28" s="88"/>
      <c r="K28" s="116"/>
      <c r="L28" s="117"/>
      <c r="N28" s="84"/>
    </row>
    <row r="29" spans="1:14" ht="14.25">
      <c r="A29" s="88"/>
      <c r="B29" s="88"/>
      <c r="C29" s="88"/>
      <c r="D29" s="88"/>
      <c r="E29" s="123"/>
      <c r="F29" s="124"/>
      <c r="G29" s="119"/>
      <c r="H29" s="89"/>
      <c r="I29" s="89"/>
      <c r="J29" s="88"/>
      <c r="K29" s="116"/>
      <c r="L29" s="117"/>
      <c r="N29" s="84"/>
    </row>
    <row r="30" spans="1:14" ht="14.25">
      <c r="A30" s="88"/>
      <c r="B30" s="132" t="s">
        <v>366</v>
      </c>
      <c r="C30" s="133"/>
      <c r="D30" s="135"/>
      <c r="E30" s="136">
        <f>E27*(1-E28)</f>
        <v>3.8425000000000001E-2</v>
      </c>
      <c r="F30" s="124"/>
      <c r="G30" s="119"/>
      <c r="H30" s="89"/>
      <c r="I30" s="89"/>
      <c r="J30" s="88"/>
      <c r="K30" s="116"/>
      <c r="L30" s="117"/>
      <c r="N30" s="84"/>
    </row>
    <row r="31" spans="1:14" ht="14.25">
      <c r="A31" s="88"/>
      <c r="B31" s="88"/>
      <c r="C31" s="88"/>
      <c r="D31" s="109"/>
      <c r="E31" s="109"/>
      <c r="F31" s="108"/>
      <c r="G31" s="88"/>
      <c r="H31" s="88"/>
      <c r="I31" s="88"/>
      <c r="J31" s="88"/>
      <c r="K31" s="116"/>
      <c r="L31" s="117"/>
      <c r="N31" s="84"/>
    </row>
    <row r="32" spans="1:14" ht="14.25">
      <c r="A32" s="88"/>
      <c r="B32" s="88" t="s">
        <v>367</v>
      </c>
      <c r="C32" s="88"/>
      <c r="D32" s="109"/>
      <c r="E32" s="109">
        <f>D12</f>
        <v>0.50969739939203429</v>
      </c>
      <c r="F32" s="108"/>
      <c r="G32" s="88"/>
      <c r="H32" s="88"/>
      <c r="I32" s="88"/>
      <c r="J32" s="88"/>
      <c r="K32" s="116"/>
      <c r="L32" s="117"/>
      <c r="N32" s="84"/>
    </row>
    <row r="33" spans="1:14" ht="14.25">
      <c r="A33" s="88"/>
      <c r="B33" s="88" t="s">
        <v>368</v>
      </c>
      <c r="C33" s="88"/>
      <c r="D33" s="109"/>
      <c r="E33" s="109">
        <f>E12</f>
        <v>0.49030260060796571</v>
      </c>
      <c r="F33" s="108"/>
      <c r="G33" s="88"/>
      <c r="H33" s="88"/>
      <c r="I33" s="88"/>
      <c r="J33" s="88"/>
      <c r="K33" s="116"/>
      <c r="L33" s="117"/>
      <c r="N33" s="84"/>
    </row>
    <row r="34" spans="1:14" ht="14.25">
      <c r="A34" s="88"/>
      <c r="B34" s="88"/>
      <c r="C34" s="88"/>
      <c r="D34" s="109"/>
      <c r="E34" s="109"/>
      <c r="F34" s="108"/>
      <c r="G34" s="88"/>
      <c r="H34" s="88"/>
      <c r="I34" s="88"/>
      <c r="J34" s="88"/>
      <c r="K34" s="116"/>
      <c r="L34" s="117"/>
      <c r="N34" s="84"/>
    </row>
    <row r="35" spans="1:14" ht="14.25">
      <c r="A35" s="88"/>
      <c r="B35" s="137" t="s">
        <v>369</v>
      </c>
      <c r="C35" s="138"/>
      <c r="D35" s="139"/>
      <c r="E35" s="140">
        <f>E30*E32+E25*E33</f>
        <v>8.2716790834528792E-2</v>
      </c>
      <c r="F35" s="108" t="s">
        <v>370</v>
      </c>
      <c r="G35" s="88"/>
      <c r="H35" s="88"/>
      <c r="I35" s="88"/>
      <c r="J35" s="88"/>
      <c r="K35" s="116"/>
      <c r="L35" s="117"/>
      <c r="N35" s="84"/>
    </row>
    <row r="36" spans="1:14" ht="14.25">
      <c r="A36" s="85"/>
      <c r="B36" s="85"/>
      <c r="C36" s="85"/>
      <c r="D36" s="125"/>
      <c r="E36" s="125"/>
      <c r="F36" s="85"/>
      <c r="G36" s="126" t="s">
        <v>371</v>
      </c>
      <c r="H36" s="85"/>
      <c r="I36" s="85"/>
      <c r="J36" s="85"/>
      <c r="K36" s="116"/>
      <c r="L36" s="117"/>
      <c r="N36" s="84"/>
    </row>
  </sheetData>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75"/>
  <sheetViews>
    <sheetView showGridLines="0" topLeftCell="A145" workbookViewId="0">
      <selection activeCell="L23" sqref="L23"/>
    </sheetView>
  </sheetViews>
  <sheetFormatPr defaultRowHeight="15"/>
  <cols>
    <col min="2" max="2" width="39.85546875" customWidth="1"/>
    <col min="3" max="3" width="8.85546875" bestFit="1" customWidth="1"/>
    <col min="4" max="4" width="14.140625" bestFit="1" customWidth="1"/>
    <col min="5" max="5" width="14.42578125" bestFit="1" customWidth="1"/>
    <col min="6" max="6" width="14.140625" bestFit="1" customWidth="1"/>
    <col min="7" max="7" width="14.42578125" bestFit="1" customWidth="1"/>
    <col min="8" max="8" width="12.7109375" bestFit="1" customWidth="1"/>
    <col min="9" max="9" width="12.85546875" bestFit="1" customWidth="1"/>
    <col min="10" max="10" width="14.42578125" bestFit="1" customWidth="1"/>
  </cols>
  <sheetData>
    <row r="2" spans="2:10">
      <c r="B2" s="21" t="s">
        <v>14</v>
      </c>
      <c r="C2" s="1"/>
      <c r="D2" s="1"/>
      <c r="E2" s="1"/>
      <c r="F2" s="1"/>
      <c r="G2" s="1"/>
      <c r="H2" s="1"/>
      <c r="I2" s="1"/>
      <c r="J2" s="1"/>
    </row>
    <row r="3" spans="2:10" ht="28.9" customHeight="1">
      <c r="B3" s="717" t="s">
        <v>149</v>
      </c>
      <c r="C3" s="717"/>
      <c r="D3" s="1"/>
      <c r="E3" s="1"/>
      <c r="F3" s="1"/>
      <c r="G3" s="1"/>
      <c r="H3" s="1"/>
      <c r="I3" s="1"/>
      <c r="J3" s="1"/>
    </row>
    <row r="4" spans="2:10" ht="28.9" customHeight="1">
      <c r="B4" s="717" t="s">
        <v>150</v>
      </c>
      <c r="C4" s="717"/>
      <c r="D4" s="1"/>
      <c r="E4" s="1"/>
      <c r="F4" s="1"/>
      <c r="G4" s="1"/>
      <c r="H4" s="1"/>
      <c r="I4" s="1"/>
      <c r="J4" s="1"/>
    </row>
    <row r="5" spans="2:10">
      <c r="B5" s="717"/>
      <c r="C5" s="717"/>
      <c r="D5" s="1"/>
      <c r="E5" s="1"/>
      <c r="F5" s="1"/>
      <c r="G5" s="1"/>
      <c r="H5" s="1"/>
      <c r="I5" s="1"/>
      <c r="J5" s="1"/>
    </row>
    <row r="6" spans="2:10" ht="24">
      <c r="B6" s="22" t="s">
        <v>15</v>
      </c>
      <c r="C6" s="23" t="s">
        <v>12</v>
      </c>
      <c r="D6" s="1"/>
      <c r="E6" s="1"/>
      <c r="F6" s="1"/>
      <c r="G6" s="1"/>
      <c r="H6" s="1"/>
      <c r="I6" s="1"/>
      <c r="J6" s="1"/>
    </row>
    <row r="7" spans="2:10">
      <c r="B7" s="24" t="s">
        <v>16</v>
      </c>
      <c r="C7" s="25" t="s">
        <v>0</v>
      </c>
      <c r="D7" s="718" t="s">
        <v>151</v>
      </c>
      <c r="E7" s="719"/>
      <c r="F7" s="718" t="s">
        <v>152</v>
      </c>
      <c r="G7" s="720"/>
      <c r="H7" s="1"/>
      <c r="I7" s="1"/>
      <c r="J7" s="1"/>
    </row>
    <row r="8" spans="2:10">
      <c r="B8" s="26" t="s">
        <v>1</v>
      </c>
      <c r="C8" s="27"/>
      <c r="D8" s="2"/>
      <c r="E8" s="2"/>
      <c r="F8" s="2"/>
      <c r="G8" s="4"/>
      <c r="H8" s="1"/>
      <c r="I8" s="1"/>
      <c r="J8" s="1"/>
    </row>
    <row r="9" spans="2:10">
      <c r="B9" s="26" t="s">
        <v>17</v>
      </c>
      <c r="C9" s="27"/>
      <c r="D9" s="2"/>
      <c r="E9" s="3">
        <v>1254069221557</v>
      </c>
      <c r="F9" s="2"/>
      <c r="G9" s="5">
        <v>1096837396892</v>
      </c>
      <c r="H9" s="1"/>
      <c r="I9" s="1"/>
      <c r="J9" s="1"/>
    </row>
    <row r="10" spans="2:10">
      <c r="B10" s="26" t="s">
        <v>18</v>
      </c>
      <c r="C10" s="27" t="s">
        <v>153</v>
      </c>
      <c r="D10" s="3">
        <v>268408116475</v>
      </c>
      <c r="E10" s="2"/>
      <c r="F10" s="3">
        <v>149926059829</v>
      </c>
      <c r="G10" s="4"/>
      <c r="H10" s="1"/>
      <c r="I10" s="1"/>
      <c r="J10" s="1"/>
    </row>
    <row r="11" spans="2:10">
      <c r="B11" s="26" t="s">
        <v>19</v>
      </c>
      <c r="C11" s="27" t="s">
        <v>27</v>
      </c>
      <c r="D11" s="3">
        <v>5765335000</v>
      </c>
      <c r="E11" s="2"/>
      <c r="F11" s="3">
        <v>6000720000</v>
      </c>
      <c r="G11" s="4"/>
      <c r="H11" s="1"/>
      <c r="I11" s="1"/>
      <c r="J11" s="1"/>
    </row>
    <row r="12" spans="2:10" ht="24">
      <c r="B12" s="26" t="s">
        <v>20</v>
      </c>
      <c r="C12" s="27" t="s">
        <v>154</v>
      </c>
      <c r="D12" s="3">
        <v>758305090542</v>
      </c>
      <c r="E12" s="2"/>
      <c r="F12" s="3">
        <v>662225998535</v>
      </c>
      <c r="G12" s="4"/>
      <c r="H12" s="1"/>
      <c r="I12" s="1"/>
      <c r="J12" s="1"/>
    </row>
    <row r="13" spans="2:10">
      <c r="B13" s="26" t="s">
        <v>21</v>
      </c>
      <c r="C13" s="27" t="s">
        <v>31</v>
      </c>
      <c r="D13" s="3">
        <v>4830010171</v>
      </c>
      <c r="E13" s="2"/>
      <c r="F13" s="3">
        <v>15324340551</v>
      </c>
      <c r="G13" s="4"/>
      <c r="H13" s="1"/>
      <c r="I13" s="1"/>
      <c r="J13" s="1"/>
    </row>
    <row r="14" spans="2:10">
      <c r="B14" s="26" t="s">
        <v>22</v>
      </c>
      <c r="C14" s="27">
        <v>10</v>
      </c>
      <c r="D14" s="3">
        <v>184758545565</v>
      </c>
      <c r="E14" s="2"/>
      <c r="F14" s="3">
        <v>233765646455</v>
      </c>
      <c r="G14" s="4"/>
      <c r="H14" s="1"/>
      <c r="I14" s="1"/>
      <c r="J14" s="1"/>
    </row>
    <row r="15" spans="2:10">
      <c r="B15" s="26" t="s">
        <v>23</v>
      </c>
      <c r="C15" s="27"/>
      <c r="D15" s="3">
        <v>9903568960</v>
      </c>
      <c r="E15" s="2"/>
      <c r="F15" s="3">
        <v>9903568960</v>
      </c>
      <c r="G15" s="4"/>
      <c r="H15" s="1"/>
      <c r="I15" s="1"/>
      <c r="J15" s="1"/>
    </row>
    <row r="16" spans="2:10">
      <c r="B16" s="26" t="s">
        <v>24</v>
      </c>
      <c r="C16" s="27">
        <v>14</v>
      </c>
      <c r="D16" s="3">
        <v>22098554844</v>
      </c>
      <c r="E16" s="2"/>
      <c r="F16" s="3">
        <v>19691062562</v>
      </c>
      <c r="G16" s="4"/>
      <c r="H16" s="1"/>
      <c r="I16" s="1"/>
      <c r="J16" s="1"/>
    </row>
    <row r="17" spans="2:10">
      <c r="B17" s="26" t="s">
        <v>25</v>
      </c>
      <c r="C17" s="27"/>
      <c r="D17" s="2"/>
      <c r="E17" s="3">
        <v>1767871785915</v>
      </c>
      <c r="F17" s="2"/>
      <c r="G17" s="5">
        <v>1651393144811</v>
      </c>
      <c r="H17" s="1"/>
      <c r="I17" s="1"/>
      <c r="J17" s="1"/>
    </row>
    <row r="18" spans="2:10">
      <c r="B18" s="26" t="s">
        <v>26</v>
      </c>
      <c r="C18" s="27" t="s">
        <v>27</v>
      </c>
      <c r="D18" s="3">
        <v>15342266303</v>
      </c>
      <c r="E18" s="2"/>
      <c r="F18" s="3">
        <v>14697596203</v>
      </c>
      <c r="G18" s="4"/>
      <c r="H18" s="1"/>
      <c r="I18" s="1"/>
      <c r="J18" s="1"/>
    </row>
    <row r="19" spans="2:10">
      <c r="B19" s="26" t="s">
        <v>28</v>
      </c>
      <c r="C19" s="27" t="s">
        <v>29</v>
      </c>
      <c r="D19" s="3">
        <v>517859475</v>
      </c>
      <c r="E19" s="2"/>
      <c r="F19" s="2" t="s">
        <v>2</v>
      </c>
      <c r="G19" s="4"/>
      <c r="H19" s="1"/>
      <c r="I19" s="1"/>
      <c r="J19" s="1"/>
    </row>
    <row r="20" spans="2:10">
      <c r="B20" s="26" t="s">
        <v>30</v>
      </c>
      <c r="C20" s="27" t="s">
        <v>31</v>
      </c>
      <c r="D20" s="3">
        <v>8502191390</v>
      </c>
      <c r="E20" s="2"/>
      <c r="F20" s="3">
        <v>9235500610</v>
      </c>
      <c r="G20" s="4"/>
      <c r="H20" s="1"/>
      <c r="I20" s="1"/>
      <c r="J20" s="1"/>
    </row>
    <row r="21" spans="2:10">
      <c r="B21" s="26" t="s">
        <v>32</v>
      </c>
      <c r="C21" s="27">
        <v>11</v>
      </c>
      <c r="D21" s="3">
        <v>6157106430</v>
      </c>
      <c r="E21" s="2"/>
      <c r="F21" s="3">
        <v>8091787274</v>
      </c>
      <c r="G21" s="4"/>
      <c r="H21" s="1"/>
      <c r="I21" s="1"/>
      <c r="J21" s="1"/>
    </row>
    <row r="22" spans="2:10">
      <c r="B22" s="26" t="s">
        <v>33</v>
      </c>
      <c r="C22" s="27">
        <v>12</v>
      </c>
      <c r="D22" s="3">
        <v>867921681510</v>
      </c>
      <c r="E22" s="2"/>
      <c r="F22" s="3">
        <v>897605066833</v>
      </c>
      <c r="G22" s="4"/>
      <c r="H22" s="1"/>
      <c r="I22" s="1"/>
      <c r="J22" s="1"/>
    </row>
    <row r="23" spans="2:10">
      <c r="B23" s="26" t="s">
        <v>34</v>
      </c>
      <c r="C23" s="27">
        <v>13</v>
      </c>
      <c r="D23" s="3">
        <v>848322769361</v>
      </c>
      <c r="E23" s="2"/>
      <c r="F23" s="3">
        <v>697774011089</v>
      </c>
      <c r="G23" s="4"/>
      <c r="H23" s="1"/>
      <c r="I23" s="1"/>
      <c r="J23" s="1"/>
    </row>
    <row r="24" spans="2:10">
      <c r="B24" s="26" t="s">
        <v>35</v>
      </c>
      <c r="C24" s="27">
        <v>20</v>
      </c>
      <c r="D24" s="3">
        <v>16773755927</v>
      </c>
      <c r="E24" s="2"/>
      <c r="F24" s="3">
        <v>22090562635</v>
      </c>
      <c r="G24" s="4"/>
      <c r="H24" s="1"/>
      <c r="I24" s="1"/>
      <c r="J24" s="1"/>
    </row>
    <row r="25" spans="2:10">
      <c r="B25" s="26" t="s">
        <v>36</v>
      </c>
      <c r="C25" s="27">
        <v>14</v>
      </c>
      <c r="D25" s="3">
        <v>4334155519</v>
      </c>
      <c r="E25" s="2"/>
      <c r="F25" s="3">
        <v>1898620167</v>
      </c>
      <c r="G25" s="4"/>
      <c r="H25" s="1"/>
      <c r="I25" s="1"/>
      <c r="J25" s="1"/>
    </row>
    <row r="26" spans="2:10">
      <c r="B26" s="26" t="s">
        <v>3</v>
      </c>
      <c r="C26" s="27"/>
      <c r="D26" s="2"/>
      <c r="E26" s="3">
        <v>3021941007472</v>
      </c>
      <c r="F26" s="2"/>
      <c r="G26" s="5">
        <v>2748230541703</v>
      </c>
      <c r="H26" s="1"/>
      <c r="I26" s="1"/>
      <c r="J26" s="1"/>
    </row>
    <row r="27" spans="2:10">
      <c r="B27" s="26" t="s">
        <v>4</v>
      </c>
      <c r="C27" s="27"/>
      <c r="D27" s="2"/>
      <c r="E27" s="2"/>
      <c r="F27" s="2"/>
      <c r="G27" s="4"/>
      <c r="H27" s="1"/>
      <c r="I27" s="1"/>
      <c r="J27" s="1"/>
    </row>
    <row r="28" spans="2:10">
      <c r="B28" s="26" t="s">
        <v>37</v>
      </c>
      <c r="C28" s="27"/>
      <c r="D28" s="2"/>
      <c r="E28" s="3">
        <v>610253362180</v>
      </c>
      <c r="F28" s="2"/>
      <c r="G28" s="5">
        <v>665750829834</v>
      </c>
      <c r="H28" s="1"/>
      <c r="I28" s="1"/>
      <c r="J28" s="1"/>
    </row>
    <row r="29" spans="2:10">
      <c r="B29" s="26" t="s">
        <v>38</v>
      </c>
      <c r="C29" s="27" t="s">
        <v>39</v>
      </c>
      <c r="D29" s="3">
        <v>470980786823</v>
      </c>
      <c r="E29" s="2"/>
      <c r="F29" s="3">
        <v>540502652629</v>
      </c>
      <c r="G29" s="4"/>
      <c r="H29" s="1"/>
      <c r="I29" s="1"/>
      <c r="J29" s="1"/>
    </row>
    <row r="30" spans="2:10">
      <c r="B30" s="26" t="s">
        <v>40</v>
      </c>
      <c r="C30" s="27" t="s">
        <v>41</v>
      </c>
      <c r="D30" s="3">
        <v>21172393949</v>
      </c>
      <c r="E30" s="2"/>
      <c r="F30" s="3">
        <v>5144117637</v>
      </c>
      <c r="G30" s="4"/>
      <c r="H30" s="1"/>
      <c r="I30" s="1"/>
      <c r="J30" s="1"/>
    </row>
    <row r="31" spans="2:10">
      <c r="B31" s="26" t="s">
        <v>42</v>
      </c>
      <c r="C31" s="27" t="s">
        <v>43</v>
      </c>
      <c r="D31" s="3">
        <v>58204032253</v>
      </c>
      <c r="E31" s="2"/>
      <c r="F31" s="3">
        <v>60705031541</v>
      </c>
      <c r="G31" s="4"/>
      <c r="H31" s="1"/>
      <c r="I31" s="1"/>
      <c r="J31" s="1"/>
    </row>
    <row r="32" spans="2:10">
      <c r="B32" s="26" t="s">
        <v>44</v>
      </c>
      <c r="C32" s="27"/>
      <c r="D32" s="3">
        <v>43752717505</v>
      </c>
      <c r="E32" s="2"/>
      <c r="F32" s="3">
        <v>42743449698</v>
      </c>
      <c r="G32" s="4"/>
      <c r="H32" s="1"/>
      <c r="I32" s="1"/>
      <c r="J32" s="1"/>
    </row>
    <row r="33" spans="2:10">
      <c r="B33" s="26" t="s">
        <v>46</v>
      </c>
      <c r="C33" s="27" t="s">
        <v>47</v>
      </c>
      <c r="D33" s="3">
        <v>16143431650</v>
      </c>
      <c r="E33" s="2"/>
      <c r="F33" s="3">
        <v>16655578329</v>
      </c>
      <c r="G33" s="4"/>
      <c r="H33" s="1"/>
      <c r="I33" s="1"/>
      <c r="J33" s="1"/>
    </row>
    <row r="34" spans="2:10">
      <c r="B34" s="26" t="s">
        <v>48</v>
      </c>
      <c r="C34" s="27"/>
      <c r="D34" s="2"/>
      <c r="E34" s="3">
        <v>212720844392</v>
      </c>
      <c r="F34" s="2"/>
      <c r="G34" s="5">
        <v>272638980584</v>
      </c>
      <c r="H34" s="1"/>
      <c r="I34" s="1"/>
      <c r="J34" s="1"/>
    </row>
    <row r="35" spans="2:10">
      <c r="B35" s="26" t="s">
        <v>49</v>
      </c>
      <c r="C35" s="27" t="s">
        <v>39</v>
      </c>
      <c r="D35" s="3">
        <v>207963500000</v>
      </c>
      <c r="E35" s="2"/>
      <c r="F35" s="3">
        <v>270908519644</v>
      </c>
      <c r="G35" s="4"/>
      <c r="H35" s="1"/>
      <c r="I35" s="1"/>
      <c r="J35" s="1"/>
    </row>
    <row r="36" spans="2:10">
      <c r="B36" s="26" t="s">
        <v>50</v>
      </c>
      <c r="C36" s="27" t="s">
        <v>51</v>
      </c>
      <c r="D36" s="3">
        <v>993000000</v>
      </c>
      <c r="E36" s="2"/>
      <c r="F36" s="3">
        <v>978000000</v>
      </c>
      <c r="G36" s="4"/>
      <c r="H36" s="1"/>
      <c r="I36" s="1"/>
      <c r="J36" s="1"/>
    </row>
    <row r="37" spans="2:10">
      <c r="B37" s="26" t="s">
        <v>45</v>
      </c>
      <c r="C37" s="27">
        <v>17</v>
      </c>
      <c r="D37" s="3">
        <v>764344392</v>
      </c>
      <c r="E37" s="2"/>
      <c r="F37" s="3">
        <v>752460940</v>
      </c>
      <c r="G37" s="4"/>
      <c r="H37" s="1"/>
      <c r="I37" s="1"/>
      <c r="J37" s="1"/>
    </row>
    <row r="38" spans="2:10">
      <c r="B38" s="26" t="s">
        <v>52</v>
      </c>
      <c r="C38" s="27" t="s">
        <v>47</v>
      </c>
      <c r="D38" s="3">
        <v>3000000000</v>
      </c>
      <c r="E38" s="2"/>
      <c r="F38" s="2" t="s">
        <v>2</v>
      </c>
      <c r="G38" s="4"/>
      <c r="H38" s="1"/>
      <c r="I38" s="1"/>
      <c r="J38" s="1"/>
    </row>
    <row r="39" spans="2:10">
      <c r="B39" s="26" t="s">
        <v>5</v>
      </c>
      <c r="C39" s="27"/>
      <c r="D39" s="2"/>
      <c r="E39" s="3">
        <v>822974206572</v>
      </c>
      <c r="F39" s="2"/>
      <c r="G39" s="5">
        <v>938389810418</v>
      </c>
      <c r="H39" s="1"/>
      <c r="I39" s="1"/>
      <c r="J39" s="1"/>
    </row>
    <row r="40" spans="2:10">
      <c r="B40" s="26" t="s">
        <v>6</v>
      </c>
      <c r="C40" s="27"/>
      <c r="D40" s="2"/>
      <c r="E40" s="2"/>
      <c r="F40" s="2"/>
      <c r="G40" s="4"/>
      <c r="H40" s="1"/>
      <c r="I40" s="1"/>
      <c r="J40" s="1"/>
    </row>
    <row r="41" spans="2:10">
      <c r="B41" s="26" t="s">
        <v>53</v>
      </c>
      <c r="C41" s="27"/>
      <c r="D41" s="2"/>
      <c r="E41" s="3">
        <v>2053638429131</v>
      </c>
      <c r="F41" s="2"/>
      <c r="G41" s="5">
        <v>1694233629176</v>
      </c>
      <c r="H41" s="1"/>
      <c r="I41" s="1"/>
      <c r="J41" s="1"/>
    </row>
    <row r="42" spans="2:10">
      <c r="B42" s="26" t="s">
        <v>54</v>
      </c>
      <c r="C42" s="27" t="s">
        <v>55</v>
      </c>
      <c r="D42" s="3">
        <v>116598327000</v>
      </c>
      <c r="E42" s="2"/>
      <c r="F42" s="3">
        <v>112431663000</v>
      </c>
      <c r="G42" s="4"/>
      <c r="H42" s="1"/>
      <c r="I42" s="1"/>
      <c r="J42" s="1"/>
    </row>
    <row r="43" spans="2:10">
      <c r="B43" s="26" t="s">
        <v>56</v>
      </c>
      <c r="C43" s="27">
        <v>21</v>
      </c>
      <c r="D43" s="3">
        <v>729423471164</v>
      </c>
      <c r="E43" s="2"/>
      <c r="F43" s="3">
        <v>647186388630</v>
      </c>
      <c r="G43" s="4"/>
      <c r="H43" s="1"/>
      <c r="I43" s="1"/>
      <c r="J43" s="1"/>
    </row>
    <row r="44" spans="2:10">
      <c r="B44" s="26" t="s">
        <v>57</v>
      </c>
      <c r="C44" s="27">
        <v>22</v>
      </c>
      <c r="D44" s="3">
        <v>1168690913280</v>
      </c>
      <c r="E44" s="2"/>
      <c r="F44" s="3">
        <v>994024761470</v>
      </c>
      <c r="G44" s="4"/>
      <c r="H44" s="1"/>
      <c r="I44" s="1"/>
      <c r="J44" s="1"/>
    </row>
    <row r="45" spans="2:10">
      <c r="B45" s="26" t="s">
        <v>58</v>
      </c>
      <c r="C45" s="27" t="s">
        <v>13</v>
      </c>
      <c r="D45" s="3">
        <v>6513014001</v>
      </c>
      <c r="E45" s="2"/>
      <c r="F45" s="3">
        <v>8512466345</v>
      </c>
      <c r="G45" s="4"/>
      <c r="H45" s="1"/>
      <c r="I45" s="1"/>
      <c r="J45" s="1"/>
    </row>
    <row r="46" spans="2:10">
      <c r="B46" s="26" t="s">
        <v>59</v>
      </c>
      <c r="C46" s="27">
        <v>23</v>
      </c>
      <c r="D46" s="3">
        <v>32412703686</v>
      </c>
      <c r="E46" s="2"/>
      <c r="F46" s="3">
        <v>-67921650269</v>
      </c>
      <c r="G46" s="4"/>
      <c r="H46" s="1"/>
      <c r="I46" s="1"/>
      <c r="J46" s="1"/>
    </row>
    <row r="47" spans="2:10">
      <c r="B47" s="26" t="s">
        <v>60</v>
      </c>
      <c r="C47" s="27">
        <v>35</v>
      </c>
      <c r="D47" s="2"/>
      <c r="E47" s="3">
        <v>145328371769</v>
      </c>
      <c r="F47" s="2"/>
      <c r="G47" s="5">
        <v>115607102109</v>
      </c>
      <c r="H47" s="1"/>
      <c r="I47" s="1"/>
      <c r="J47" s="1"/>
    </row>
    <row r="48" spans="2:10">
      <c r="B48" s="26" t="s">
        <v>7</v>
      </c>
      <c r="C48" s="27"/>
      <c r="D48" s="2"/>
      <c r="E48" s="3">
        <v>2198966800900</v>
      </c>
      <c r="F48" s="2"/>
      <c r="G48" s="5">
        <v>1809840731285</v>
      </c>
      <c r="H48" s="1"/>
      <c r="I48" s="1"/>
      <c r="J48" s="1"/>
    </row>
    <row r="49" spans="2:10">
      <c r="B49" s="28" t="s">
        <v>61</v>
      </c>
      <c r="C49" s="29"/>
      <c r="D49" s="6"/>
      <c r="E49" s="7">
        <v>3021941007472</v>
      </c>
      <c r="F49" s="6"/>
      <c r="G49" s="8">
        <v>2748230541703</v>
      </c>
      <c r="H49" s="1"/>
      <c r="I49" s="1"/>
      <c r="J49" s="1"/>
    </row>
    <row r="50" spans="2:10">
      <c r="B50" s="30" t="s">
        <v>62</v>
      </c>
      <c r="C50" s="1"/>
      <c r="D50" s="1"/>
      <c r="E50" s="1"/>
      <c r="F50" s="1"/>
      <c r="G50" s="1"/>
      <c r="H50" s="1"/>
      <c r="I50" s="1"/>
      <c r="J50" s="1"/>
    </row>
    <row r="51" spans="2:10">
      <c r="B51" s="21" t="s">
        <v>63</v>
      </c>
      <c r="C51" s="1"/>
      <c r="D51" s="1"/>
      <c r="E51" s="1"/>
      <c r="F51" s="1"/>
      <c r="G51" s="1"/>
      <c r="H51" s="1"/>
      <c r="I51" s="1"/>
      <c r="J51" s="1"/>
    </row>
    <row r="52" spans="2:10" ht="43.15" customHeight="1">
      <c r="B52" s="717" t="s">
        <v>155</v>
      </c>
      <c r="C52" s="717"/>
      <c r="D52" s="1"/>
      <c r="E52" s="1"/>
      <c r="F52" s="1"/>
      <c r="G52" s="1"/>
      <c r="H52" s="1"/>
      <c r="I52" s="1"/>
      <c r="J52" s="1"/>
    </row>
    <row r="53" spans="2:10" ht="43.15" customHeight="1">
      <c r="B53" s="717" t="s">
        <v>156</v>
      </c>
      <c r="C53" s="717"/>
      <c r="D53" s="1"/>
      <c r="E53" s="1"/>
      <c r="F53" s="1"/>
      <c r="G53" s="1"/>
      <c r="H53" s="1"/>
      <c r="I53" s="1"/>
      <c r="J53" s="1"/>
    </row>
    <row r="54" spans="2:10">
      <c r="B54" s="717"/>
      <c r="C54" s="717"/>
      <c r="D54" s="1"/>
      <c r="E54" s="1"/>
      <c r="F54" s="1"/>
      <c r="G54" s="1"/>
      <c r="H54" s="1"/>
      <c r="I54" s="1"/>
      <c r="J54" s="1"/>
    </row>
    <row r="55" spans="2:10" ht="24">
      <c r="B55" s="22" t="s">
        <v>15</v>
      </c>
      <c r="C55" s="23" t="s">
        <v>12</v>
      </c>
      <c r="D55" s="1"/>
      <c r="E55" s="1"/>
      <c r="F55" s="1"/>
      <c r="G55" s="1"/>
      <c r="H55" s="1"/>
      <c r="I55" s="1"/>
      <c r="J55" s="1"/>
    </row>
    <row r="56" spans="2:10">
      <c r="B56" s="24" t="s">
        <v>16</v>
      </c>
      <c r="C56" s="25" t="s">
        <v>0</v>
      </c>
      <c r="D56" s="25" t="s">
        <v>151</v>
      </c>
      <c r="E56" s="31" t="s">
        <v>152</v>
      </c>
      <c r="F56" s="1"/>
      <c r="G56" s="1"/>
      <c r="H56" s="1"/>
      <c r="I56" s="1"/>
      <c r="J56" s="1"/>
    </row>
    <row r="57" spans="2:10">
      <c r="B57" s="26" t="s">
        <v>8</v>
      </c>
      <c r="C57" s="27" t="s">
        <v>64</v>
      </c>
      <c r="D57" s="3">
        <v>670580961669</v>
      </c>
      <c r="E57" s="5">
        <v>603412768883</v>
      </c>
      <c r="F57" s="1"/>
      <c r="G57" s="1"/>
      <c r="H57" s="1"/>
      <c r="I57" s="1"/>
      <c r="J57" s="1"/>
    </row>
    <row r="58" spans="2:10">
      <c r="B58" s="26" t="s">
        <v>65</v>
      </c>
      <c r="C58" s="27" t="s">
        <v>66</v>
      </c>
      <c r="D58" s="3">
        <v>-273977686851</v>
      </c>
      <c r="E58" s="5">
        <v>-234568715130</v>
      </c>
      <c r="F58" s="1"/>
      <c r="G58" s="1"/>
      <c r="H58" s="1"/>
      <c r="I58" s="1"/>
      <c r="J58" s="1"/>
    </row>
    <row r="59" spans="2:10">
      <c r="B59" s="26" t="s">
        <v>9</v>
      </c>
      <c r="C59" s="27"/>
      <c r="D59" s="3">
        <v>396603274818</v>
      </c>
      <c r="E59" s="5">
        <v>368844053753</v>
      </c>
      <c r="F59" s="1"/>
      <c r="G59" s="1"/>
      <c r="H59" s="1"/>
      <c r="I59" s="1"/>
      <c r="J59" s="1"/>
    </row>
    <row r="60" spans="2:10">
      <c r="B60" s="26" t="s">
        <v>67</v>
      </c>
      <c r="C60" s="27" t="s">
        <v>68</v>
      </c>
      <c r="D60" s="3">
        <v>-146909032999</v>
      </c>
      <c r="E60" s="5">
        <v>-109889735035</v>
      </c>
      <c r="F60" s="1"/>
      <c r="G60" s="1"/>
      <c r="H60" s="1"/>
      <c r="I60" s="1"/>
      <c r="J60" s="1"/>
    </row>
    <row r="61" spans="2:10">
      <c r="B61" s="26" t="s">
        <v>10</v>
      </c>
      <c r="C61" s="27"/>
      <c r="D61" s="3">
        <v>249694241819</v>
      </c>
      <c r="E61" s="5">
        <v>258954318718</v>
      </c>
      <c r="F61" s="1"/>
      <c r="G61" s="1"/>
      <c r="H61" s="1"/>
      <c r="I61" s="1"/>
      <c r="J61" s="1"/>
    </row>
    <row r="62" spans="2:10">
      <c r="B62" s="26" t="s">
        <v>69</v>
      </c>
      <c r="C62" s="27" t="s">
        <v>70</v>
      </c>
      <c r="D62" s="3">
        <v>8327966792</v>
      </c>
      <c r="E62" s="5">
        <v>4532619126</v>
      </c>
      <c r="F62" s="1"/>
      <c r="G62" s="1"/>
      <c r="H62" s="1"/>
      <c r="I62" s="1"/>
      <c r="J62" s="1"/>
    </row>
    <row r="63" spans="2:10">
      <c r="B63" s="26" t="s">
        <v>71</v>
      </c>
      <c r="C63" s="27">
        <v>27</v>
      </c>
      <c r="D63" s="3">
        <v>-19478971135</v>
      </c>
      <c r="E63" s="5">
        <v>-69407543042</v>
      </c>
      <c r="F63" s="1"/>
      <c r="G63" s="1"/>
      <c r="H63" s="1"/>
      <c r="I63" s="1"/>
      <c r="J63" s="1"/>
    </row>
    <row r="64" spans="2:10">
      <c r="B64" s="26" t="s">
        <v>72</v>
      </c>
      <c r="C64" s="27" t="s">
        <v>73</v>
      </c>
      <c r="D64" s="3">
        <v>8153662179</v>
      </c>
      <c r="E64" s="5">
        <v>9541193461</v>
      </c>
      <c r="F64" s="1"/>
      <c r="G64" s="1"/>
      <c r="H64" s="1"/>
      <c r="I64" s="1"/>
      <c r="J64" s="1"/>
    </row>
    <row r="65" spans="2:10">
      <c r="B65" s="26" t="s">
        <v>74</v>
      </c>
      <c r="C65" s="27">
        <v>28</v>
      </c>
      <c r="D65" s="3">
        <v>-17944139978</v>
      </c>
      <c r="E65" s="5">
        <v>-40719197767</v>
      </c>
      <c r="F65" s="1"/>
      <c r="G65" s="1"/>
      <c r="H65" s="1"/>
      <c r="I65" s="1"/>
      <c r="J65" s="1"/>
    </row>
    <row r="66" spans="2:10">
      <c r="B66" s="26" t="s">
        <v>75</v>
      </c>
      <c r="C66" s="27">
        <v>11</v>
      </c>
      <c r="D66" s="3">
        <v>582519156</v>
      </c>
      <c r="E66" s="5">
        <v>209472717</v>
      </c>
      <c r="F66" s="1"/>
      <c r="G66" s="1"/>
      <c r="H66" s="1"/>
      <c r="I66" s="1"/>
      <c r="J66" s="1"/>
    </row>
    <row r="67" spans="2:10">
      <c r="B67" s="26" t="s">
        <v>76</v>
      </c>
      <c r="C67" s="27"/>
      <c r="D67" s="3">
        <v>229335278833</v>
      </c>
      <c r="E67" s="5">
        <v>163110863213</v>
      </c>
      <c r="F67" s="1"/>
      <c r="G67" s="1"/>
      <c r="H67" s="1"/>
      <c r="I67" s="1"/>
      <c r="J67" s="1"/>
    </row>
    <row r="68" spans="2:10">
      <c r="B68" s="26" t="s">
        <v>77</v>
      </c>
      <c r="C68" s="27">
        <v>20</v>
      </c>
      <c r="D68" s="3">
        <v>-48883293006</v>
      </c>
      <c r="E68" s="5">
        <v>-4829112913</v>
      </c>
      <c r="F68" s="1"/>
      <c r="G68" s="1"/>
      <c r="H68" s="1"/>
      <c r="I68" s="1"/>
      <c r="J68" s="1"/>
    </row>
    <row r="69" spans="2:10">
      <c r="B69" s="26" t="s">
        <v>11</v>
      </c>
      <c r="C69" s="27"/>
      <c r="D69" s="3">
        <v>180451985827</v>
      </c>
      <c r="E69" s="5">
        <v>158281750300</v>
      </c>
      <c r="F69" s="1"/>
      <c r="G69" s="1"/>
      <c r="H69" s="1"/>
      <c r="I69" s="1"/>
      <c r="J69" s="1"/>
    </row>
    <row r="70" spans="2:10">
      <c r="B70" s="26" t="s">
        <v>78</v>
      </c>
      <c r="C70" s="27"/>
      <c r="D70" s="3">
        <v>177994501810</v>
      </c>
      <c r="E70" s="5">
        <v>154089612464</v>
      </c>
      <c r="F70" s="1"/>
      <c r="G70" s="1"/>
      <c r="H70" s="1"/>
      <c r="I70" s="1"/>
      <c r="J70" s="1"/>
    </row>
    <row r="71" spans="2:10">
      <c r="B71" s="26" t="s">
        <v>79</v>
      </c>
      <c r="C71" s="27"/>
      <c r="D71" s="3">
        <v>2457484017</v>
      </c>
      <c r="E71" s="5">
        <v>4192137836</v>
      </c>
      <c r="F71" s="1"/>
      <c r="G71" s="1"/>
      <c r="H71" s="1"/>
      <c r="I71" s="1"/>
      <c r="J71" s="1"/>
    </row>
    <row r="72" spans="2:10">
      <c r="B72" s="26" t="s">
        <v>80</v>
      </c>
      <c r="C72" s="27"/>
      <c r="D72" s="2"/>
      <c r="E72" s="4"/>
      <c r="F72" s="1"/>
      <c r="G72" s="1"/>
      <c r="H72" s="1"/>
      <c r="I72" s="1"/>
      <c r="J72" s="1"/>
    </row>
    <row r="73" spans="2:10">
      <c r="B73" s="26" t="s">
        <v>81</v>
      </c>
      <c r="C73" s="27">
        <v>31</v>
      </c>
      <c r="D73" s="3">
        <v>1535</v>
      </c>
      <c r="E73" s="5">
        <v>1367</v>
      </c>
      <c r="F73" s="1"/>
      <c r="G73" s="1"/>
      <c r="H73" s="1"/>
      <c r="I73" s="1"/>
      <c r="J73" s="1"/>
    </row>
    <row r="74" spans="2:10">
      <c r="B74" s="28" t="s">
        <v>82</v>
      </c>
      <c r="C74" s="29">
        <v>31</v>
      </c>
      <c r="D74" s="7">
        <v>1526</v>
      </c>
      <c r="E74" s="8">
        <v>1361</v>
      </c>
      <c r="F74" s="1"/>
      <c r="G74" s="1"/>
      <c r="H74" s="1"/>
      <c r="I74" s="1"/>
      <c r="J74" s="1"/>
    </row>
    <row r="75" spans="2:10">
      <c r="B75" s="30" t="s">
        <v>89</v>
      </c>
      <c r="C75" s="1"/>
      <c r="D75" s="1"/>
      <c r="E75" s="1"/>
      <c r="F75" s="1"/>
      <c r="G75" s="1"/>
      <c r="H75" s="1"/>
      <c r="I75" s="1"/>
      <c r="J75" s="1"/>
    </row>
    <row r="76" spans="2:10">
      <c r="B76" s="21" t="s">
        <v>90</v>
      </c>
      <c r="C76" s="1"/>
      <c r="D76" s="1"/>
      <c r="E76" s="1"/>
      <c r="F76" s="1"/>
      <c r="G76" s="1"/>
      <c r="H76" s="1"/>
      <c r="I76" s="1"/>
      <c r="J76" s="1"/>
    </row>
    <row r="77" spans="2:10" ht="43.15" customHeight="1">
      <c r="B77" s="717" t="s">
        <v>155</v>
      </c>
      <c r="C77" s="717"/>
      <c r="D77" s="1"/>
      <c r="E77" s="1"/>
      <c r="F77" s="1"/>
      <c r="G77" s="1"/>
      <c r="H77" s="1"/>
      <c r="I77" s="1"/>
      <c r="J77" s="1"/>
    </row>
    <row r="78" spans="2:10" ht="43.15" customHeight="1">
      <c r="B78" s="717" t="s">
        <v>156</v>
      </c>
      <c r="C78" s="717"/>
      <c r="D78" s="1"/>
      <c r="E78" s="1"/>
      <c r="F78" s="1"/>
      <c r="G78" s="1"/>
      <c r="H78" s="1"/>
      <c r="I78" s="1"/>
      <c r="J78" s="1"/>
    </row>
    <row r="79" spans="2:10">
      <c r="B79" s="717"/>
      <c r="C79" s="717"/>
      <c r="D79" s="1"/>
      <c r="E79" s="1"/>
      <c r="F79" s="1"/>
      <c r="G79" s="1"/>
      <c r="H79" s="1"/>
      <c r="I79" s="1"/>
      <c r="J79" s="1"/>
    </row>
    <row r="80" spans="2:10" ht="24">
      <c r="B80" s="22" t="s">
        <v>15</v>
      </c>
      <c r="C80" s="23" t="s">
        <v>12</v>
      </c>
      <c r="D80" s="1"/>
      <c r="E80" s="1"/>
      <c r="F80" s="1"/>
      <c r="G80" s="1"/>
      <c r="H80" s="1"/>
      <c r="I80" s="1"/>
      <c r="J80" s="1"/>
    </row>
    <row r="81" spans="2:10">
      <c r="B81" s="24" t="s">
        <v>16</v>
      </c>
      <c r="C81" s="25" t="s">
        <v>0</v>
      </c>
      <c r="D81" s="25" t="s">
        <v>151</v>
      </c>
      <c r="E81" s="31" t="s">
        <v>152</v>
      </c>
      <c r="F81" s="1"/>
      <c r="G81" s="1"/>
      <c r="H81" s="1"/>
      <c r="I81" s="1"/>
      <c r="J81" s="1"/>
    </row>
    <row r="82" spans="2:10">
      <c r="B82" s="26" t="s">
        <v>11</v>
      </c>
      <c r="C82" s="27"/>
      <c r="D82" s="3">
        <v>180451985827</v>
      </c>
      <c r="E82" s="5">
        <v>158281750300</v>
      </c>
      <c r="F82" s="1"/>
      <c r="G82" s="1"/>
      <c r="H82" s="1"/>
      <c r="I82" s="1"/>
      <c r="J82" s="1"/>
    </row>
    <row r="83" spans="2:10">
      <c r="B83" s="26" t="s">
        <v>91</v>
      </c>
      <c r="C83" s="27"/>
      <c r="D83" s="3">
        <v>-1998998261</v>
      </c>
      <c r="E83" s="5">
        <v>5052243011</v>
      </c>
      <c r="F83" s="1"/>
      <c r="G83" s="1"/>
      <c r="H83" s="1"/>
      <c r="I83" s="1"/>
      <c r="J83" s="1"/>
    </row>
    <row r="84" spans="2:10" ht="24">
      <c r="B84" s="26" t="s">
        <v>92</v>
      </c>
      <c r="C84" s="27"/>
      <c r="D84" s="2"/>
      <c r="E84" s="4"/>
      <c r="F84" s="1"/>
      <c r="G84" s="1"/>
      <c r="H84" s="1"/>
      <c r="I84" s="1"/>
      <c r="J84" s="1"/>
    </row>
    <row r="85" spans="2:10">
      <c r="B85" s="26" t="s">
        <v>83</v>
      </c>
      <c r="C85" s="27">
        <v>8</v>
      </c>
      <c r="D85" s="3">
        <v>244670100</v>
      </c>
      <c r="E85" s="5">
        <v>3814987700</v>
      </c>
      <c r="F85" s="1"/>
      <c r="G85" s="1"/>
      <c r="H85" s="1"/>
      <c r="I85" s="1"/>
      <c r="J85" s="1"/>
    </row>
    <row r="86" spans="2:10">
      <c r="B86" s="26" t="s">
        <v>93</v>
      </c>
      <c r="C86" s="27"/>
      <c r="D86" s="3">
        <v>-2184458198</v>
      </c>
      <c r="E86" s="5">
        <v>2162138207</v>
      </c>
      <c r="F86" s="1"/>
      <c r="G86" s="1"/>
      <c r="H86" s="1"/>
      <c r="I86" s="1"/>
      <c r="J86" s="1"/>
    </row>
    <row r="87" spans="2:10">
      <c r="B87" s="26" t="s">
        <v>94</v>
      </c>
      <c r="C87" s="27">
        <v>20</v>
      </c>
      <c r="D87" s="3">
        <v>-59210163</v>
      </c>
      <c r="E87" s="5">
        <v>-924882896</v>
      </c>
      <c r="F87" s="1"/>
      <c r="G87" s="1"/>
      <c r="H87" s="1"/>
      <c r="I87" s="1"/>
      <c r="J87" s="1"/>
    </row>
    <row r="88" spans="2:10">
      <c r="B88" s="26" t="s">
        <v>95</v>
      </c>
      <c r="C88" s="27"/>
      <c r="D88" s="3">
        <v>178452987566</v>
      </c>
      <c r="E88" s="5">
        <v>163333993311</v>
      </c>
      <c r="F88" s="1"/>
      <c r="G88" s="1"/>
      <c r="H88" s="1"/>
      <c r="I88" s="1"/>
      <c r="J88" s="1"/>
    </row>
    <row r="89" spans="2:10">
      <c r="B89" s="26" t="s">
        <v>78</v>
      </c>
      <c r="C89" s="27"/>
      <c r="D89" s="3">
        <v>175995049466</v>
      </c>
      <c r="E89" s="5">
        <v>159166481335</v>
      </c>
      <c r="F89" s="1"/>
      <c r="G89" s="1"/>
      <c r="H89" s="1"/>
      <c r="I89" s="1"/>
      <c r="J89" s="1"/>
    </row>
    <row r="90" spans="2:10">
      <c r="B90" s="28" t="s">
        <v>79</v>
      </c>
      <c r="C90" s="29"/>
      <c r="D90" s="7">
        <v>2457938100</v>
      </c>
      <c r="E90" s="8">
        <v>4167511976</v>
      </c>
      <c r="F90" s="1"/>
      <c r="G90" s="1"/>
      <c r="H90" s="1"/>
      <c r="I90" s="1"/>
      <c r="J90" s="1"/>
    </row>
    <row r="91" spans="2:10">
      <c r="B91" s="30" t="s">
        <v>62</v>
      </c>
      <c r="C91" s="1"/>
      <c r="D91" s="1"/>
      <c r="E91" s="1"/>
      <c r="F91" s="1"/>
      <c r="G91" s="1"/>
      <c r="H91" s="1"/>
      <c r="I91" s="1"/>
      <c r="J91" s="1"/>
    </row>
    <row r="92" spans="2:10">
      <c r="B92" s="21" t="s">
        <v>96</v>
      </c>
      <c r="C92" s="1"/>
      <c r="D92" s="1"/>
      <c r="E92" s="1"/>
      <c r="F92" s="1"/>
      <c r="G92" s="1"/>
      <c r="H92" s="1"/>
      <c r="I92" s="1"/>
      <c r="J92" s="1"/>
    </row>
    <row r="93" spans="2:10" ht="43.15" customHeight="1">
      <c r="B93" s="717" t="s">
        <v>155</v>
      </c>
      <c r="C93" s="717"/>
      <c r="D93" s="1"/>
      <c r="E93" s="1"/>
      <c r="F93" s="1"/>
      <c r="G93" s="1"/>
      <c r="H93" s="1"/>
      <c r="I93" s="1"/>
      <c r="J93" s="1"/>
    </row>
    <row r="94" spans="2:10" ht="43.15" customHeight="1">
      <c r="B94" s="717" t="s">
        <v>156</v>
      </c>
      <c r="C94" s="717"/>
      <c r="D94" s="1"/>
      <c r="E94" s="1"/>
      <c r="F94" s="1"/>
      <c r="G94" s="1"/>
      <c r="H94" s="1"/>
      <c r="I94" s="1"/>
      <c r="J94" s="1"/>
    </row>
    <row r="95" spans="2:10">
      <c r="B95" s="717"/>
      <c r="C95" s="717"/>
      <c r="D95" s="1"/>
      <c r="E95" s="1"/>
      <c r="F95" s="1"/>
      <c r="G95" s="1"/>
      <c r="H95" s="1"/>
      <c r="I95" s="1"/>
      <c r="J95" s="1"/>
    </row>
    <row r="96" spans="2:10" ht="24">
      <c r="B96" s="22" t="s">
        <v>15</v>
      </c>
      <c r="C96" s="23" t="s">
        <v>12</v>
      </c>
      <c r="D96" s="1"/>
      <c r="E96" s="1"/>
      <c r="F96" s="1"/>
      <c r="G96" s="1"/>
      <c r="H96" s="1"/>
      <c r="I96" s="1"/>
      <c r="J96" s="1"/>
    </row>
    <row r="97" spans="2:10">
      <c r="B97" s="721" t="s">
        <v>16</v>
      </c>
      <c r="C97" s="713" t="s">
        <v>0</v>
      </c>
      <c r="D97" s="713" t="s">
        <v>97</v>
      </c>
      <c r="E97" s="13" t="s">
        <v>98</v>
      </c>
      <c r="F97" s="713" t="s">
        <v>100</v>
      </c>
      <c r="G97" s="13" t="s">
        <v>101</v>
      </c>
      <c r="H97" s="713" t="s">
        <v>103</v>
      </c>
      <c r="I97" s="713" t="s">
        <v>60</v>
      </c>
      <c r="J97" s="715" t="s">
        <v>104</v>
      </c>
    </row>
    <row r="98" spans="2:10">
      <c r="B98" s="722"/>
      <c r="C98" s="714"/>
      <c r="D98" s="714"/>
      <c r="E98" s="9" t="s">
        <v>99</v>
      </c>
      <c r="F98" s="714"/>
      <c r="G98" s="9" t="s">
        <v>102</v>
      </c>
      <c r="H98" s="714"/>
      <c r="I98" s="714"/>
      <c r="J98" s="716"/>
    </row>
    <row r="99" spans="2:10">
      <c r="B99" s="14" t="s">
        <v>157</v>
      </c>
      <c r="C99" s="10"/>
      <c r="D99" s="11">
        <v>103569771000</v>
      </c>
      <c r="E99" s="11">
        <v>374601628348</v>
      </c>
      <c r="F99" s="11">
        <v>845040432006</v>
      </c>
      <c r="G99" s="11">
        <v>3435597474</v>
      </c>
      <c r="H99" s="11">
        <v>-79253037616</v>
      </c>
      <c r="I99" s="11">
        <v>100386953441</v>
      </c>
      <c r="J99" s="15">
        <v>1347781344653</v>
      </c>
    </row>
    <row r="100" spans="2:10">
      <c r="B100" s="14" t="s">
        <v>105</v>
      </c>
      <c r="C100" s="10"/>
      <c r="D100" s="12"/>
      <c r="E100" s="12"/>
      <c r="F100" s="12"/>
      <c r="G100" s="12"/>
      <c r="H100" s="12"/>
      <c r="I100" s="12"/>
      <c r="J100" s="16"/>
    </row>
    <row r="101" spans="2:10">
      <c r="B101" s="14" t="s">
        <v>106</v>
      </c>
      <c r="C101" s="10"/>
      <c r="D101" s="12" t="s">
        <v>2</v>
      </c>
      <c r="E101" s="12" t="s">
        <v>2</v>
      </c>
      <c r="F101" s="11">
        <v>154089612464</v>
      </c>
      <c r="G101" s="12" t="s">
        <v>2</v>
      </c>
      <c r="H101" s="12" t="s">
        <v>2</v>
      </c>
      <c r="I101" s="11">
        <v>4192137836</v>
      </c>
      <c r="J101" s="15">
        <v>158281750300</v>
      </c>
    </row>
    <row r="102" spans="2:10">
      <c r="B102" s="14" t="s">
        <v>83</v>
      </c>
      <c r="C102" s="10">
        <v>8</v>
      </c>
      <c r="D102" s="12" t="s">
        <v>2</v>
      </c>
      <c r="E102" s="12" t="s">
        <v>2</v>
      </c>
      <c r="F102" s="12" t="s">
        <v>2</v>
      </c>
      <c r="G102" s="11">
        <v>2921910043</v>
      </c>
      <c r="H102" s="12" t="s">
        <v>2</v>
      </c>
      <c r="I102" s="11">
        <v>-31805239</v>
      </c>
      <c r="J102" s="15">
        <v>2890104804</v>
      </c>
    </row>
    <row r="103" spans="2:10">
      <c r="B103" s="14" t="s">
        <v>93</v>
      </c>
      <c r="C103" s="10"/>
      <c r="D103" s="12" t="s">
        <v>2</v>
      </c>
      <c r="E103" s="12" t="s">
        <v>2</v>
      </c>
      <c r="F103" s="12" t="s">
        <v>2</v>
      </c>
      <c r="G103" s="11">
        <v>2154958828</v>
      </c>
      <c r="H103" s="12" t="s">
        <v>2</v>
      </c>
      <c r="I103" s="11">
        <v>7179379</v>
      </c>
      <c r="J103" s="15">
        <v>2162138207</v>
      </c>
    </row>
    <row r="104" spans="2:10">
      <c r="B104" s="14" t="s">
        <v>107</v>
      </c>
      <c r="C104" s="10"/>
      <c r="D104" s="12"/>
      <c r="E104" s="12"/>
      <c r="F104" s="12"/>
      <c r="G104" s="12"/>
      <c r="H104" s="12"/>
      <c r="I104" s="12"/>
      <c r="J104" s="16"/>
    </row>
    <row r="105" spans="2:10">
      <c r="B105" s="14" t="s">
        <v>108</v>
      </c>
      <c r="C105" s="10">
        <v>22</v>
      </c>
      <c r="D105" s="11">
        <v>5105283000</v>
      </c>
      <c r="E105" s="12" t="s">
        <v>2</v>
      </c>
      <c r="F105" s="11">
        <v>-5105283000</v>
      </c>
      <c r="G105" s="12" t="s">
        <v>2</v>
      </c>
      <c r="H105" s="12" t="s">
        <v>2</v>
      </c>
      <c r="I105" s="12" t="s">
        <v>2</v>
      </c>
      <c r="J105" s="16" t="s">
        <v>2</v>
      </c>
    </row>
    <row r="106" spans="2:10">
      <c r="B106" s="14" t="s">
        <v>109</v>
      </c>
      <c r="C106" s="10">
        <v>24</v>
      </c>
      <c r="D106" s="11">
        <v>207713000</v>
      </c>
      <c r="E106" s="11">
        <v>9372123730</v>
      </c>
      <c r="F106" s="12" t="s">
        <v>2</v>
      </c>
      <c r="G106" s="12" t="s">
        <v>2</v>
      </c>
      <c r="H106" s="11">
        <v>-2641272308</v>
      </c>
      <c r="I106" s="11">
        <v>2253557473</v>
      </c>
      <c r="J106" s="15">
        <v>9192121895</v>
      </c>
    </row>
    <row r="107" spans="2:10">
      <c r="B107" s="14" t="s">
        <v>110</v>
      </c>
      <c r="C107" s="10">
        <v>24</v>
      </c>
      <c r="D107" s="12" t="s">
        <v>2</v>
      </c>
      <c r="E107" s="12" t="s">
        <v>2</v>
      </c>
      <c r="F107" s="12" t="s">
        <v>2</v>
      </c>
      <c r="G107" s="12" t="s">
        <v>2</v>
      </c>
      <c r="H107" s="11">
        <v>4921377731</v>
      </c>
      <c r="I107" s="11">
        <v>87150944</v>
      </c>
      <c r="J107" s="15">
        <v>5008528675</v>
      </c>
    </row>
    <row r="108" spans="2:10">
      <c r="B108" s="14" t="s">
        <v>158</v>
      </c>
      <c r="C108" s="10"/>
      <c r="D108" s="11">
        <v>3548896000</v>
      </c>
      <c r="E108" s="11">
        <v>263212636552</v>
      </c>
      <c r="F108" s="12" t="s">
        <v>2</v>
      </c>
      <c r="G108" s="12" t="s">
        <v>2</v>
      </c>
      <c r="H108" s="12" t="s">
        <v>2</v>
      </c>
      <c r="I108" s="11">
        <v>9985870610</v>
      </c>
      <c r="J108" s="15">
        <v>276747403162</v>
      </c>
    </row>
    <row r="109" spans="2:10">
      <c r="B109" s="14" t="s">
        <v>159</v>
      </c>
      <c r="C109" s="10">
        <v>23</v>
      </c>
      <c r="D109" s="12" t="s">
        <v>2</v>
      </c>
      <c r="E109" s="12" t="s">
        <v>2</v>
      </c>
      <c r="F109" s="12" t="s">
        <v>2</v>
      </c>
      <c r="G109" s="12" t="s">
        <v>2</v>
      </c>
      <c r="H109" s="11">
        <v>8474233824</v>
      </c>
      <c r="I109" s="12" t="s">
        <v>2</v>
      </c>
      <c r="J109" s="15">
        <v>8474233824</v>
      </c>
    </row>
    <row r="110" spans="2:10">
      <c r="B110" s="14" t="s">
        <v>111</v>
      </c>
      <c r="C110" s="10">
        <v>23</v>
      </c>
      <c r="D110" s="12" t="s">
        <v>2</v>
      </c>
      <c r="E110" s="12" t="s">
        <v>2</v>
      </c>
      <c r="F110" s="12" t="s">
        <v>2</v>
      </c>
      <c r="G110" s="12" t="s">
        <v>2</v>
      </c>
      <c r="H110" s="11">
        <v>-1532417400</v>
      </c>
      <c r="I110" s="11">
        <v>-38413925</v>
      </c>
      <c r="J110" s="15">
        <v>-1570831325</v>
      </c>
    </row>
    <row r="111" spans="2:10">
      <c r="B111" s="14" t="s">
        <v>160</v>
      </c>
      <c r="C111" s="10"/>
      <c r="D111" s="12" t="s">
        <v>2</v>
      </c>
      <c r="E111" s="12" t="s">
        <v>2</v>
      </c>
      <c r="F111" s="12" t="s">
        <v>2</v>
      </c>
      <c r="G111" s="12" t="s">
        <v>2</v>
      </c>
      <c r="H111" s="12" t="s">
        <v>2</v>
      </c>
      <c r="I111" s="11">
        <v>873937090</v>
      </c>
      <c r="J111" s="15">
        <v>873937090</v>
      </c>
    </row>
    <row r="112" spans="2:10">
      <c r="B112" s="14" t="s">
        <v>112</v>
      </c>
      <c r="C112" s="10"/>
      <c r="D112" s="12" t="s">
        <v>2</v>
      </c>
      <c r="E112" s="12" t="s">
        <v>2</v>
      </c>
      <c r="F112" s="12" t="s">
        <v>2</v>
      </c>
      <c r="G112" s="12" t="s">
        <v>2</v>
      </c>
      <c r="H112" s="11">
        <v>2109465500</v>
      </c>
      <c r="I112" s="11">
        <v>-2109465500</v>
      </c>
      <c r="J112" s="16" t="s">
        <v>2</v>
      </c>
    </row>
    <row r="113" spans="2:10">
      <c r="B113" s="14" t="s">
        <v>161</v>
      </c>
      <c r="C113" s="10"/>
      <c r="D113" s="11">
        <v>112431663000</v>
      </c>
      <c r="E113" s="11">
        <v>647186388630</v>
      </c>
      <c r="F113" s="11">
        <v>994024761470</v>
      </c>
      <c r="G113" s="11">
        <v>8512466345</v>
      </c>
      <c r="H113" s="11">
        <v>-67921650269</v>
      </c>
      <c r="I113" s="11">
        <v>115607102109</v>
      </c>
      <c r="J113" s="15">
        <v>1809840731285</v>
      </c>
    </row>
    <row r="114" spans="2:10">
      <c r="B114" s="14" t="s">
        <v>162</v>
      </c>
      <c r="C114" s="10"/>
      <c r="D114" s="11">
        <v>112431663000</v>
      </c>
      <c r="E114" s="11">
        <v>647186388630</v>
      </c>
      <c r="F114" s="11">
        <v>994024761470</v>
      </c>
      <c r="G114" s="11">
        <v>8512466345</v>
      </c>
      <c r="H114" s="11">
        <v>-67921650269</v>
      </c>
      <c r="I114" s="11">
        <v>115607102109</v>
      </c>
      <c r="J114" s="15">
        <v>1809840731285</v>
      </c>
    </row>
    <row r="115" spans="2:10">
      <c r="B115" s="14" t="s">
        <v>105</v>
      </c>
      <c r="C115" s="10"/>
      <c r="D115" s="12"/>
      <c r="E115" s="12"/>
      <c r="F115" s="12"/>
      <c r="G115" s="12"/>
      <c r="H115" s="12"/>
      <c r="I115" s="12"/>
      <c r="J115" s="16"/>
    </row>
    <row r="116" spans="2:10">
      <c r="B116" s="14" t="s">
        <v>106</v>
      </c>
      <c r="C116" s="10"/>
      <c r="D116" s="12" t="s">
        <v>2</v>
      </c>
      <c r="E116" s="12" t="s">
        <v>2</v>
      </c>
      <c r="F116" s="11">
        <v>177994501810</v>
      </c>
      <c r="G116" s="12" t="s">
        <v>2</v>
      </c>
      <c r="H116" s="12" t="s">
        <v>2</v>
      </c>
      <c r="I116" s="11">
        <v>2457484017</v>
      </c>
      <c r="J116" s="15">
        <v>180451985827</v>
      </c>
    </row>
    <row r="117" spans="2:10">
      <c r="B117" s="14" t="s">
        <v>83</v>
      </c>
      <c r="C117" s="10">
        <v>8</v>
      </c>
      <c r="D117" s="12" t="s">
        <v>2</v>
      </c>
      <c r="E117" s="12" t="s">
        <v>2</v>
      </c>
      <c r="F117" s="12" t="s">
        <v>2</v>
      </c>
      <c r="G117" s="11">
        <v>185459937</v>
      </c>
      <c r="H117" s="12" t="s">
        <v>2</v>
      </c>
      <c r="I117" s="12" t="s">
        <v>2</v>
      </c>
      <c r="J117" s="15">
        <v>185459937</v>
      </c>
    </row>
    <row r="118" spans="2:10">
      <c r="B118" s="14" t="s">
        <v>93</v>
      </c>
      <c r="C118" s="10"/>
      <c r="D118" s="12" t="s">
        <v>2</v>
      </c>
      <c r="E118" s="12" t="s">
        <v>2</v>
      </c>
      <c r="F118" s="12" t="s">
        <v>2</v>
      </c>
      <c r="G118" s="11">
        <v>-2184912281</v>
      </c>
      <c r="H118" s="12" t="s">
        <v>2</v>
      </c>
      <c r="I118" s="11">
        <v>454083</v>
      </c>
      <c r="J118" s="15">
        <v>-2184458198</v>
      </c>
    </row>
    <row r="119" spans="2:10">
      <c r="B119" s="14" t="s">
        <v>107</v>
      </c>
      <c r="C119" s="10"/>
      <c r="D119" s="12"/>
      <c r="E119" s="12"/>
      <c r="F119" s="12"/>
      <c r="G119" s="12"/>
      <c r="H119" s="12"/>
      <c r="I119" s="12"/>
      <c r="J119" s="16"/>
    </row>
    <row r="120" spans="2:10">
      <c r="B120" s="14" t="s">
        <v>108</v>
      </c>
      <c r="C120" s="10">
        <v>22</v>
      </c>
      <c r="D120" s="11">
        <v>3328350000</v>
      </c>
      <c r="E120" s="12" t="s">
        <v>2</v>
      </c>
      <c r="F120" s="11">
        <v>-3328350000</v>
      </c>
      <c r="G120" s="12" t="s">
        <v>2</v>
      </c>
      <c r="H120" s="12" t="s">
        <v>2</v>
      </c>
      <c r="I120" s="12" t="s">
        <v>2</v>
      </c>
      <c r="J120" s="16" t="s">
        <v>2</v>
      </c>
    </row>
    <row r="121" spans="2:10">
      <c r="B121" s="14" t="s">
        <v>109</v>
      </c>
      <c r="C121" s="10">
        <v>24</v>
      </c>
      <c r="D121" s="11">
        <v>179916000</v>
      </c>
      <c r="E121" s="11">
        <v>9398891200</v>
      </c>
      <c r="F121" s="12" t="s">
        <v>2</v>
      </c>
      <c r="G121" s="12" t="s">
        <v>2</v>
      </c>
      <c r="H121" s="11">
        <v>-2624523202</v>
      </c>
      <c r="I121" s="11">
        <v>915264451</v>
      </c>
      <c r="J121" s="15">
        <v>7869548449</v>
      </c>
    </row>
    <row r="122" spans="2:10">
      <c r="B122" s="14" t="s">
        <v>110</v>
      </c>
      <c r="C122" s="10">
        <v>24</v>
      </c>
      <c r="D122" s="12" t="s">
        <v>2</v>
      </c>
      <c r="E122" s="12" t="s">
        <v>2</v>
      </c>
      <c r="F122" s="12" t="s">
        <v>2</v>
      </c>
      <c r="G122" s="12" t="s">
        <v>2</v>
      </c>
      <c r="H122" s="11">
        <v>6048217171</v>
      </c>
      <c r="I122" s="11">
        <v>103775796</v>
      </c>
      <c r="J122" s="15">
        <v>6151992967</v>
      </c>
    </row>
    <row r="123" spans="2:10">
      <c r="B123" s="14" t="s">
        <v>158</v>
      </c>
      <c r="C123" s="10"/>
      <c r="D123" s="11">
        <v>658398000</v>
      </c>
      <c r="E123" s="11">
        <v>72838191334</v>
      </c>
      <c r="F123" s="12" t="s">
        <v>2</v>
      </c>
      <c r="G123" s="12" t="s">
        <v>2</v>
      </c>
      <c r="H123" s="12" t="s">
        <v>2</v>
      </c>
      <c r="I123" s="11">
        <v>30797907082</v>
      </c>
      <c r="J123" s="15">
        <v>104294496416</v>
      </c>
    </row>
    <row r="124" spans="2:10">
      <c r="B124" s="14" t="s">
        <v>163</v>
      </c>
      <c r="C124" s="10">
        <v>23</v>
      </c>
      <c r="D124" s="12" t="s">
        <v>2</v>
      </c>
      <c r="E124" s="12" t="s">
        <v>2</v>
      </c>
      <c r="F124" s="12" t="s">
        <v>2</v>
      </c>
      <c r="G124" s="12" t="s">
        <v>2</v>
      </c>
      <c r="H124" s="11">
        <v>95972253352</v>
      </c>
      <c r="I124" s="12" t="s">
        <v>2</v>
      </c>
      <c r="J124" s="15">
        <v>95972253352</v>
      </c>
    </row>
    <row r="125" spans="2:10">
      <c r="B125" s="14" t="s">
        <v>111</v>
      </c>
      <c r="C125" s="10">
        <v>23</v>
      </c>
      <c r="D125" s="12" t="s">
        <v>2</v>
      </c>
      <c r="E125" s="12" t="s">
        <v>2</v>
      </c>
      <c r="F125" s="12" t="s">
        <v>2</v>
      </c>
      <c r="G125" s="12" t="s">
        <v>2</v>
      </c>
      <c r="H125" s="11">
        <v>-3566179008</v>
      </c>
      <c r="I125" s="11">
        <v>-49030127</v>
      </c>
      <c r="J125" s="15">
        <v>-3615209135</v>
      </c>
    </row>
    <row r="126" spans="2:10">
      <c r="B126" s="14" t="s">
        <v>112</v>
      </c>
      <c r="C126" s="10"/>
      <c r="D126" s="12" t="s">
        <v>2</v>
      </c>
      <c r="E126" s="12" t="s">
        <v>2</v>
      </c>
      <c r="F126" s="12" t="s">
        <v>2</v>
      </c>
      <c r="G126" s="12" t="s">
        <v>2</v>
      </c>
      <c r="H126" s="11">
        <v>4504585642</v>
      </c>
      <c r="I126" s="11">
        <v>-4504585642</v>
      </c>
      <c r="J126" s="16" t="s">
        <v>2</v>
      </c>
    </row>
    <row r="127" spans="2:10">
      <c r="B127" s="17" t="s">
        <v>164</v>
      </c>
      <c r="C127" s="18"/>
      <c r="D127" s="19">
        <v>116598327000</v>
      </c>
      <c r="E127" s="19">
        <v>729423471164</v>
      </c>
      <c r="F127" s="19">
        <v>1168690913280</v>
      </c>
      <c r="G127" s="19">
        <v>6513014001</v>
      </c>
      <c r="H127" s="19">
        <v>32412703686</v>
      </c>
      <c r="I127" s="19">
        <v>145328371769</v>
      </c>
      <c r="J127" s="20">
        <v>2198966800900</v>
      </c>
    </row>
    <row r="128" spans="2:10">
      <c r="B128" s="30" t="s">
        <v>62</v>
      </c>
      <c r="C128" s="1"/>
      <c r="D128" s="1"/>
      <c r="E128" s="1"/>
      <c r="F128" s="1"/>
      <c r="G128" s="1"/>
      <c r="H128" s="1"/>
      <c r="I128" s="1"/>
      <c r="J128" s="1"/>
    </row>
    <row r="129" spans="2:10">
      <c r="B129" s="21" t="s">
        <v>114</v>
      </c>
      <c r="C129" s="1"/>
      <c r="D129" s="1"/>
      <c r="E129" s="1"/>
      <c r="F129" s="1"/>
      <c r="G129" s="1"/>
      <c r="H129" s="1"/>
      <c r="I129" s="1"/>
      <c r="J129" s="1"/>
    </row>
    <row r="130" spans="2:10" ht="43.15" customHeight="1">
      <c r="B130" s="717" t="s">
        <v>155</v>
      </c>
      <c r="C130" s="717"/>
      <c r="D130" s="1"/>
      <c r="E130" s="1"/>
      <c r="F130" s="1"/>
      <c r="G130" s="1"/>
      <c r="H130" s="1"/>
      <c r="I130" s="1"/>
      <c r="J130" s="1"/>
    </row>
    <row r="131" spans="2:10" ht="43.15" customHeight="1">
      <c r="B131" s="717" t="s">
        <v>156</v>
      </c>
      <c r="C131" s="717"/>
      <c r="D131" s="1"/>
      <c r="E131" s="1"/>
      <c r="F131" s="1"/>
      <c r="G131" s="1"/>
      <c r="H131" s="1"/>
      <c r="I131" s="1"/>
      <c r="J131" s="1"/>
    </row>
    <row r="132" spans="2:10" ht="24">
      <c r="B132" s="22" t="s">
        <v>15</v>
      </c>
      <c r="C132" s="23" t="s">
        <v>12</v>
      </c>
      <c r="D132" s="1"/>
      <c r="E132" s="1"/>
      <c r="F132" s="1"/>
      <c r="G132" s="1"/>
      <c r="H132" s="1"/>
      <c r="I132" s="1"/>
      <c r="J132" s="1"/>
    </row>
    <row r="133" spans="2:10">
      <c r="B133" s="24" t="s">
        <v>16</v>
      </c>
      <c r="C133" s="25" t="s">
        <v>0</v>
      </c>
      <c r="D133" s="718" t="s">
        <v>151</v>
      </c>
      <c r="E133" s="719"/>
      <c r="F133" s="718" t="s">
        <v>152</v>
      </c>
      <c r="G133" s="720"/>
      <c r="H133" s="1"/>
      <c r="I133" s="1"/>
      <c r="J133" s="1"/>
    </row>
    <row r="134" spans="2:10">
      <c r="B134" s="26" t="s">
        <v>85</v>
      </c>
      <c r="C134" s="27"/>
      <c r="D134" s="2"/>
      <c r="E134" s="3">
        <v>250888340237</v>
      </c>
      <c r="F134" s="2"/>
      <c r="G134" s="5">
        <v>77566858430</v>
      </c>
      <c r="H134" s="1"/>
      <c r="I134" s="1"/>
      <c r="J134" s="1"/>
    </row>
    <row r="135" spans="2:10">
      <c r="B135" s="26" t="s">
        <v>115</v>
      </c>
      <c r="C135" s="27">
        <v>32</v>
      </c>
      <c r="D135" s="3">
        <v>296055191676</v>
      </c>
      <c r="E135" s="2"/>
      <c r="F135" s="3">
        <v>98245039959</v>
      </c>
      <c r="G135" s="4"/>
      <c r="H135" s="1"/>
      <c r="I135" s="1"/>
      <c r="J135" s="1"/>
    </row>
    <row r="136" spans="2:10">
      <c r="B136" s="26" t="s">
        <v>116</v>
      </c>
      <c r="C136" s="27"/>
      <c r="D136" s="3">
        <v>-45166851439</v>
      </c>
      <c r="E136" s="2"/>
      <c r="F136" s="3">
        <v>-20678181529</v>
      </c>
      <c r="G136" s="4"/>
      <c r="H136" s="1"/>
      <c r="I136" s="1"/>
      <c r="J136" s="1"/>
    </row>
    <row r="137" spans="2:10">
      <c r="B137" s="26" t="s">
        <v>86</v>
      </c>
      <c r="C137" s="27"/>
      <c r="D137" s="2"/>
      <c r="E137" s="3">
        <v>-162494825401</v>
      </c>
      <c r="F137" s="2"/>
      <c r="G137" s="5">
        <v>-166937621736</v>
      </c>
      <c r="H137" s="1"/>
      <c r="I137" s="1"/>
      <c r="J137" s="1"/>
    </row>
    <row r="138" spans="2:10">
      <c r="B138" s="26" t="s">
        <v>117</v>
      </c>
      <c r="C138" s="27"/>
      <c r="D138" s="3">
        <v>18491169629</v>
      </c>
      <c r="E138" s="2"/>
      <c r="F138" s="3">
        <v>66970301855</v>
      </c>
      <c r="G138" s="4"/>
      <c r="H138" s="1"/>
      <c r="I138" s="1"/>
      <c r="J138" s="1"/>
    </row>
    <row r="139" spans="2:10">
      <c r="B139" s="26" t="s">
        <v>118</v>
      </c>
      <c r="C139" s="27"/>
      <c r="D139" s="3">
        <v>1562352399</v>
      </c>
      <c r="E139" s="2"/>
      <c r="F139" s="3">
        <v>2100133186</v>
      </c>
      <c r="G139" s="4"/>
      <c r="H139" s="1"/>
      <c r="I139" s="1"/>
      <c r="J139" s="1"/>
    </row>
    <row r="140" spans="2:10">
      <c r="B140" s="26" t="s">
        <v>119</v>
      </c>
      <c r="C140" s="27"/>
      <c r="D140" s="3">
        <v>770200000</v>
      </c>
      <c r="E140" s="2"/>
      <c r="F140" s="3">
        <v>770200000</v>
      </c>
      <c r="G140" s="4"/>
      <c r="H140" s="1"/>
      <c r="I140" s="1"/>
      <c r="J140" s="1"/>
    </row>
    <row r="141" spans="2:10">
      <c r="B141" s="26" t="s">
        <v>120</v>
      </c>
      <c r="C141" s="27"/>
      <c r="D141" s="3">
        <v>1036000000</v>
      </c>
      <c r="E141" s="2"/>
      <c r="F141" s="3">
        <v>9725100000</v>
      </c>
      <c r="G141" s="4"/>
      <c r="H141" s="1"/>
      <c r="I141" s="1"/>
      <c r="J141" s="1"/>
    </row>
    <row r="142" spans="2:10">
      <c r="B142" s="26" t="s">
        <v>121</v>
      </c>
      <c r="C142" s="27"/>
      <c r="D142" s="3">
        <v>9943300290</v>
      </c>
      <c r="E142" s="2"/>
      <c r="F142" s="3">
        <v>43020651374</v>
      </c>
      <c r="G142" s="4"/>
      <c r="H142" s="1"/>
      <c r="I142" s="1"/>
      <c r="J142" s="1"/>
    </row>
    <row r="143" spans="2:10">
      <c r="B143" s="26" t="s">
        <v>122</v>
      </c>
      <c r="C143" s="27"/>
      <c r="D143" s="2" t="s">
        <v>2</v>
      </c>
      <c r="E143" s="2"/>
      <c r="F143" s="3">
        <v>644647887</v>
      </c>
      <c r="G143" s="4"/>
      <c r="H143" s="1"/>
      <c r="I143" s="1"/>
      <c r="J143" s="1"/>
    </row>
    <row r="144" spans="2:10">
      <c r="B144" s="26" t="s">
        <v>123</v>
      </c>
      <c r="C144" s="27"/>
      <c r="D144" s="3">
        <v>1347070203</v>
      </c>
      <c r="E144" s="2"/>
      <c r="F144" s="3">
        <v>1407567870</v>
      </c>
      <c r="G144" s="4"/>
      <c r="H144" s="1"/>
      <c r="I144" s="1"/>
      <c r="J144" s="1"/>
    </row>
    <row r="145" spans="2:10">
      <c r="B145" s="26" t="s">
        <v>124</v>
      </c>
      <c r="C145" s="27"/>
      <c r="D145" s="3">
        <v>2157000000</v>
      </c>
      <c r="E145" s="2"/>
      <c r="F145" s="3">
        <v>2421400000</v>
      </c>
      <c r="G145" s="4"/>
      <c r="H145" s="1"/>
      <c r="I145" s="1"/>
      <c r="J145" s="1"/>
    </row>
    <row r="146" spans="2:10">
      <c r="B146" s="26" t="s">
        <v>125</v>
      </c>
      <c r="C146" s="27"/>
      <c r="D146" s="3">
        <v>1460940430</v>
      </c>
      <c r="E146" s="2"/>
      <c r="F146" s="3">
        <v>6138522776</v>
      </c>
      <c r="G146" s="4"/>
      <c r="H146" s="1"/>
      <c r="I146" s="1"/>
      <c r="J146" s="1"/>
    </row>
    <row r="147" spans="2:10">
      <c r="B147" s="26" t="s">
        <v>126</v>
      </c>
      <c r="C147" s="27"/>
      <c r="D147" s="3">
        <v>16060811</v>
      </c>
      <c r="E147" s="2"/>
      <c r="F147" s="3">
        <v>27943305</v>
      </c>
      <c r="G147" s="4"/>
      <c r="H147" s="1"/>
      <c r="I147" s="1"/>
      <c r="J147" s="1"/>
    </row>
    <row r="148" spans="2:10">
      <c r="B148" s="26" t="s">
        <v>127</v>
      </c>
      <c r="C148" s="27"/>
      <c r="D148" s="3">
        <v>180000000</v>
      </c>
      <c r="E148" s="2"/>
      <c r="F148" s="3">
        <v>714135457</v>
      </c>
      <c r="G148" s="4"/>
      <c r="H148" s="1"/>
      <c r="I148" s="1"/>
      <c r="J148" s="1"/>
    </row>
    <row r="149" spans="2:10">
      <c r="B149" s="26" t="s">
        <v>165</v>
      </c>
      <c r="C149" s="27"/>
      <c r="D149" s="3">
        <v>18245496</v>
      </c>
      <c r="E149" s="2"/>
      <c r="F149" s="2" t="s">
        <v>2</v>
      </c>
      <c r="G149" s="4"/>
      <c r="H149" s="1"/>
      <c r="I149" s="1"/>
      <c r="J149" s="1"/>
    </row>
    <row r="150" spans="2:10">
      <c r="B150" s="26" t="s">
        <v>128</v>
      </c>
      <c r="C150" s="27"/>
      <c r="D150" s="3">
        <v>-180985995030</v>
      </c>
      <c r="E150" s="2"/>
      <c r="F150" s="3">
        <v>-233907923591</v>
      </c>
      <c r="G150" s="4"/>
      <c r="H150" s="1"/>
      <c r="I150" s="1"/>
      <c r="J150" s="1"/>
    </row>
    <row r="151" spans="2:10">
      <c r="B151" s="26" t="s">
        <v>129</v>
      </c>
      <c r="C151" s="27"/>
      <c r="D151" s="3">
        <v>-636000000</v>
      </c>
      <c r="E151" s="2"/>
      <c r="F151" s="3">
        <v>-5606705043</v>
      </c>
      <c r="G151" s="4"/>
      <c r="H151" s="1"/>
      <c r="I151" s="1"/>
      <c r="J151" s="1"/>
    </row>
    <row r="152" spans="2:10">
      <c r="B152" s="26" t="s">
        <v>130</v>
      </c>
      <c r="C152" s="27"/>
      <c r="D152" s="3">
        <v>-40000000</v>
      </c>
      <c r="E152" s="2"/>
      <c r="F152" s="3">
        <v>-30004346913</v>
      </c>
      <c r="G152" s="4"/>
      <c r="H152" s="1"/>
      <c r="I152" s="1"/>
      <c r="J152" s="1"/>
    </row>
    <row r="153" spans="2:10">
      <c r="B153" s="26" t="s">
        <v>131</v>
      </c>
      <c r="C153" s="27"/>
      <c r="D153" s="3">
        <v>-400000000</v>
      </c>
      <c r="E153" s="2"/>
      <c r="F153" s="3">
        <v>-3702100000</v>
      </c>
      <c r="G153" s="4"/>
      <c r="H153" s="1"/>
      <c r="I153" s="1"/>
      <c r="J153" s="1"/>
    </row>
    <row r="154" spans="2:10">
      <c r="B154" s="26" t="s">
        <v>132</v>
      </c>
      <c r="C154" s="27"/>
      <c r="D154" s="3">
        <v>-1214298330</v>
      </c>
      <c r="E154" s="2"/>
      <c r="F154" s="3">
        <v>-2422381370</v>
      </c>
      <c r="G154" s="4"/>
      <c r="H154" s="1"/>
      <c r="I154" s="1"/>
      <c r="J154" s="1"/>
    </row>
    <row r="155" spans="2:10">
      <c r="B155" s="26" t="s">
        <v>133</v>
      </c>
      <c r="C155" s="27"/>
      <c r="D155" s="3">
        <v>-410000000</v>
      </c>
      <c r="E155" s="2"/>
      <c r="F155" s="3">
        <v>-7590000000</v>
      </c>
      <c r="G155" s="4"/>
      <c r="H155" s="1"/>
      <c r="I155" s="1"/>
      <c r="J155" s="1"/>
    </row>
    <row r="156" spans="2:10">
      <c r="B156" s="26" t="s">
        <v>134</v>
      </c>
      <c r="C156" s="27"/>
      <c r="D156" s="3">
        <v>-14147037865</v>
      </c>
      <c r="E156" s="2"/>
      <c r="F156" s="3">
        <v>-50585400952</v>
      </c>
      <c r="G156" s="4"/>
      <c r="H156" s="1"/>
      <c r="I156" s="1"/>
      <c r="J156" s="1"/>
    </row>
    <row r="157" spans="2:10">
      <c r="B157" s="26" t="s">
        <v>135</v>
      </c>
      <c r="C157" s="27"/>
      <c r="D157" s="3">
        <v>-164138658835</v>
      </c>
      <c r="E157" s="2"/>
      <c r="F157" s="3">
        <v>-133996989313</v>
      </c>
      <c r="G157" s="4"/>
      <c r="H157" s="1"/>
      <c r="I157" s="1"/>
      <c r="J157" s="1"/>
    </row>
    <row r="158" spans="2:10">
      <c r="B158" s="26" t="s">
        <v>87</v>
      </c>
      <c r="C158" s="27"/>
      <c r="D158" s="2"/>
      <c r="E158" s="3">
        <v>28665111544</v>
      </c>
      <c r="F158" s="2"/>
      <c r="G158" s="5">
        <v>130426091492</v>
      </c>
      <c r="H158" s="1"/>
      <c r="I158" s="1"/>
      <c r="J158" s="1"/>
    </row>
    <row r="159" spans="2:10">
      <c r="B159" s="26" t="s">
        <v>136</v>
      </c>
      <c r="C159" s="27"/>
      <c r="D159" s="3">
        <v>272308278540</v>
      </c>
      <c r="E159" s="2"/>
      <c r="F159" s="3">
        <v>393648814747</v>
      </c>
      <c r="G159" s="4"/>
      <c r="H159" s="1"/>
      <c r="I159" s="1"/>
      <c r="J159" s="1"/>
    </row>
    <row r="160" spans="2:10">
      <c r="B160" s="26" t="s">
        <v>137</v>
      </c>
      <c r="C160" s="27"/>
      <c r="D160" s="3">
        <v>159915062091</v>
      </c>
      <c r="E160" s="2"/>
      <c r="F160" s="3">
        <v>143448289992</v>
      </c>
      <c r="G160" s="4"/>
      <c r="H160" s="1"/>
      <c r="I160" s="1"/>
      <c r="J160" s="1"/>
    </row>
    <row r="161" spans="2:10">
      <c r="B161" s="26" t="s">
        <v>138</v>
      </c>
      <c r="C161" s="27"/>
      <c r="D161" s="3">
        <v>104490000000</v>
      </c>
      <c r="E161" s="2"/>
      <c r="F161" s="3">
        <v>241000000000</v>
      </c>
      <c r="G161" s="4"/>
      <c r="H161" s="1"/>
      <c r="I161" s="1"/>
      <c r="J161" s="1"/>
    </row>
    <row r="162" spans="2:10">
      <c r="B162" s="26" t="s">
        <v>139</v>
      </c>
      <c r="C162" s="27"/>
      <c r="D162" s="3">
        <v>7903216449</v>
      </c>
      <c r="E162" s="2"/>
      <c r="F162" s="3">
        <v>9200524755</v>
      </c>
      <c r="G162" s="4"/>
      <c r="H162" s="1"/>
      <c r="I162" s="1"/>
      <c r="J162" s="1"/>
    </row>
    <row r="163" spans="2:10">
      <c r="B163" s="26" t="s">
        <v>140</v>
      </c>
      <c r="C163" s="27"/>
      <c r="D163" s="3">
        <v>-243643166996</v>
      </c>
      <c r="E163" s="2"/>
      <c r="F163" s="3">
        <v>-263222723255</v>
      </c>
      <c r="G163" s="4"/>
      <c r="H163" s="1"/>
      <c r="I163" s="1"/>
      <c r="J163" s="1"/>
    </row>
    <row r="164" spans="2:10">
      <c r="B164" s="26" t="s">
        <v>141</v>
      </c>
      <c r="C164" s="27"/>
      <c r="D164" s="3">
        <v>-23158419805</v>
      </c>
      <c r="E164" s="2"/>
      <c r="F164" s="3">
        <v>-35237435954</v>
      </c>
      <c r="G164" s="4"/>
      <c r="H164" s="1"/>
      <c r="I164" s="1"/>
      <c r="J164" s="1"/>
    </row>
    <row r="165" spans="2:10">
      <c r="B165" s="26" t="s">
        <v>166</v>
      </c>
      <c r="C165" s="27"/>
      <c r="D165" s="2" t="s">
        <v>2</v>
      </c>
      <c r="E165" s="2"/>
      <c r="F165" s="3">
        <v>-714230</v>
      </c>
      <c r="G165" s="4"/>
      <c r="H165" s="1"/>
      <c r="I165" s="1"/>
      <c r="J165" s="1"/>
    </row>
    <row r="166" spans="2:10">
      <c r="B166" s="26" t="s">
        <v>142</v>
      </c>
      <c r="C166" s="27"/>
      <c r="D166" s="3">
        <v>-216222593902</v>
      </c>
      <c r="E166" s="2"/>
      <c r="F166" s="3">
        <v>-170134458886</v>
      </c>
      <c r="G166" s="4"/>
      <c r="H166" s="1"/>
      <c r="I166" s="1"/>
      <c r="J166" s="1"/>
    </row>
    <row r="167" spans="2:10">
      <c r="B167" s="26" t="s">
        <v>167</v>
      </c>
      <c r="C167" s="27"/>
      <c r="D167" s="2" t="s">
        <v>2</v>
      </c>
      <c r="E167" s="2"/>
      <c r="F167" s="3">
        <v>-556600000</v>
      </c>
      <c r="G167" s="4"/>
      <c r="H167" s="1"/>
      <c r="I167" s="1"/>
      <c r="J167" s="1"/>
    </row>
    <row r="168" spans="2:10">
      <c r="B168" s="26" t="s">
        <v>143</v>
      </c>
      <c r="C168" s="27"/>
      <c r="D168" s="3">
        <v>-613275154</v>
      </c>
      <c r="E168" s="2"/>
      <c r="F168" s="3">
        <v>-55714280000</v>
      </c>
      <c r="G168" s="4"/>
      <c r="H168" s="1"/>
      <c r="I168" s="1"/>
      <c r="J168" s="1"/>
    </row>
    <row r="169" spans="2:10">
      <c r="B169" s="26" t="s">
        <v>144</v>
      </c>
      <c r="C169" s="27"/>
      <c r="D169" s="3">
        <v>-33669000</v>
      </c>
      <c r="E169" s="2"/>
      <c r="F169" s="3">
        <v>-8402860</v>
      </c>
      <c r="G169" s="4"/>
      <c r="H169" s="1"/>
      <c r="I169" s="1"/>
      <c r="J169" s="1"/>
    </row>
    <row r="170" spans="2:10">
      <c r="B170" s="26" t="s">
        <v>145</v>
      </c>
      <c r="C170" s="27"/>
      <c r="D170" s="3">
        <v>-3615209135</v>
      </c>
      <c r="E170" s="2"/>
      <c r="F170" s="3">
        <v>-1570831325</v>
      </c>
      <c r="G170" s="4"/>
      <c r="H170" s="1"/>
      <c r="I170" s="1"/>
      <c r="J170" s="1"/>
    </row>
    <row r="171" spans="2:10">
      <c r="B171" s="26" t="s">
        <v>168</v>
      </c>
      <c r="C171" s="27"/>
      <c r="D171" s="2"/>
      <c r="E171" s="3">
        <v>117058626380</v>
      </c>
      <c r="F171" s="2"/>
      <c r="G171" s="5">
        <v>41055328186</v>
      </c>
      <c r="H171" s="1"/>
      <c r="I171" s="1"/>
      <c r="J171" s="1"/>
    </row>
    <row r="172" spans="2:10">
      <c r="B172" s="26" t="s">
        <v>146</v>
      </c>
      <c r="C172" s="27"/>
      <c r="D172" s="2"/>
      <c r="E172" s="3">
        <v>1423430266</v>
      </c>
      <c r="F172" s="2"/>
      <c r="G172" s="5">
        <v>118331682</v>
      </c>
      <c r="H172" s="1"/>
      <c r="I172" s="1"/>
      <c r="J172" s="1"/>
    </row>
    <row r="173" spans="2:10">
      <c r="B173" s="26" t="s">
        <v>147</v>
      </c>
      <c r="C173" s="27"/>
      <c r="D173" s="2"/>
      <c r="E173" s="3">
        <v>149926059829</v>
      </c>
      <c r="F173" s="2"/>
      <c r="G173" s="5">
        <v>108752399961</v>
      </c>
      <c r="H173" s="1"/>
      <c r="I173" s="1"/>
      <c r="J173" s="1"/>
    </row>
    <row r="174" spans="2:10">
      <c r="B174" s="28" t="s">
        <v>148</v>
      </c>
      <c r="C174" s="29"/>
      <c r="D174" s="6"/>
      <c r="E174" s="7">
        <v>268408116475</v>
      </c>
      <c r="F174" s="6"/>
      <c r="G174" s="8">
        <v>149926059829</v>
      </c>
      <c r="H174" s="1"/>
      <c r="I174" s="1"/>
      <c r="J174" s="1"/>
    </row>
    <row r="175" spans="2:10">
      <c r="B175" s="30" t="s">
        <v>62</v>
      </c>
      <c r="C175" s="1"/>
      <c r="D175" s="1"/>
      <c r="E175" s="1"/>
      <c r="F175" s="1"/>
      <c r="G175" s="1"/>
      <c r="H175" s="1"/>
      <c r="I175" s="1"/>
      <c r="J175" s="1"/>
    </row>
  </sheetData>
  <mergeCells count="25">
    <mergeCell ref="F7:G7"/>
    <mergeCell ref="B52:C52"/>
    <mergeCell ref="B93:C93"/>
    <mergeCell ref="B3:C3"/>
    <mergeCell ref="B4:C4"/>
    <mergeCell ref="B5:C5"/>
    <mergeCell ref="D7:E7"/>
    <mergeCell ref="B53:C53"/>
    <mergeCell ref="B54:C54"/>
    <mergeCell ref="B77:C77"/>
    <mergeCell ref="B78:C78"/>
    <mergeCell ref="B79:C79"/>
    <mergeCell ref="D133:E133"/>
    <mergeCell ref="F133:G133"/>
    <mergeCell ref="B94:C94"/>
    <mergeCell ref="B95:C95"/>
    <mergeCell ref="B97:B98"/>
    <mergeCell ref="C97:C98"/>
    <mergeCell ref="D97:D98"/>
    <mergeCell ref="F97:F98"/>
    <mergeCell ref="H97:H98"/>
    <mergeCell ref="I97:I98"/>
    <mergeCell ref="J97:J98"/>
    <mergeCell ref="B130:C130"/>
    <mergeCell ref="B131:C131"/>
  </mergeCells>
  <phoneticPr fontId="2"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05"/>
  <sheetViews>
    <sheetView showGridLines="0" topLeftCell="A160" workbookViewId="0">
      <selection activeCell="L23" sqref="L23"/>
    </sheetView>
  </sheetViews>
  <sheetFormatPr defaultRowHeight="15"/>
  <cols>
    <col min="2" max="2" width="38.140625" style="75" customWidth="1"/>
    <col min="3" max="7" width="22.42578125" customWidth="1"/>
  </cols>
  <sheetData>
    <row r="2" spans="2:10" ht="22.5">
      <c r="B2" s="61" t="s">
        <v>169</v>
      </c>
      <c r="C2" s="32"/>
      <c r="D2" s="32"/>
      <c r="E2" s="32"/>
      <c r="F2" s="32"/>
      <c r="G2" s="32"/>
      <c r="H2" s="32"/>
      <c r="I2" s="32"/>
      <c r="J2" s="32"/>
    </row>
    <row r="3" spans="2:10">
      <c r="B3" s="62"/>
      <c r="C3" s="32"/>
      <c r="D3" s="32"/>
      <c r="E3" s="32"/>
      <c r="F3" s="32"/>
      <c r="G3" s="32"/>
      <c r="H3" s="32"/>
      <c r="I3" s="32"/>
      <c r="J3" s="32"/>
    </row>
    <row r="4" spans="2:10">
      <c r="B4" s="62"/>
      <c r="C4" s="32"/>
      <c r="D4" s="32"/>
      <c r="E4" s="32"/>
      <c r="F4" s="32"/>
      <c r="G4" s="32"/>
      <c r="H4" s="32"/>
      <c r="I4" s="32"/>
      <c r="J4" s="32"/>
    </row>
    <row r="5" spans="2:10" ht="18.75">
      <c r="B5" s="63" t="s">
        <v>15</v>
      </c>
      <c r="C5" s="32"/>
      <c r="D5" s="32"/>
      <c r="E5" s="32"/>
      <c r="F5" s="32"/>
      <c r="G5" s="32"/>
      <c r="H5" s="32"/>
      <c r="I5" s="32"/>
      <c r="J5" s="32"/>
    </row>
    <row r="6" spans="2:10">
      <c r="B6" s="62"/>
      <c r="C6" s="32"/>
      <c r="D6" s="32"/>
      <c r="E6" s="32"/>
      <c r="F6" s="32"/>
      <c r="G6" s="32"/>
      <c r="H6" s="32"/>
      <c r="I6" s="32"/>
      <c r="J6" s="32"/>
    </row>
    <row r="7" spans="2:10">
      <c r="B7" s="62"/>
      <c r="C7" s="32"/>
      <c r="D7" s="32"/>
      <c r="E7" s="32"/>
      <c r="F7" s="32"/>
      <c r="G7" s="32"/>
      <c r="H7" s="32"/>
      <c r="I7" s="32"/>
      <c r="J7" s="32"/>
    </row>
    <row r="8" spans="2:10">
      <c r="B8" s="62"/>
      <c r="C8" s="32"/>
      <c r="D8" s="32"/>
      <c r="E8" s="32"/>
      <c r="F8" s="32"/>
      <c r="G8" s="32"/>
      <c r="H8" s="32"/>
      <c r="I8" s="32"/>
      <c r="J8" s="32"/>
    </row>
    <row r="9" spans="2:10">
      <c r="B9" s="62"/>
      <c r="C9" s="32"/>
      <c r="D9" s="32"/>
      <c r="E9" s="32"/>
      <c r="F9" s="32"/>
      <c r="G9" s="32"/>
      <c r="H9" s="32"/>
      <c r="I9" s="32"/>
      <c r="J9" s="32"/>
    </row>
    <row r="10" spans="2:10" ht="18.75">
      <c r="B10" s="741" t="s">
        <v>170</v>
      </c>
      <c r="C10" s="741"/>
      <c r="D10" s="32"/>
      <c r="E10" s="32"/>
      <c r="F10" s="32"/>
      <c r="G10" s="32"/>
      <c r="H10" s="32"/>
      <c r="I10" s="32"/>
      <c r="J10" s="32"/>
    </row>
    <row r="11" spans="2:10">
      <c r="B11" s="64">
        <v>41640</v>
      </c>
      <c r="C11" s="33" t="s">
        <v>171</v>
      </c>
      <c r="D11" s="32"/>
      <c r="E11" s="32"/>
      <c r="F11" s="32"/>
      <c r="G11" s="32"/>
      <c r="H11" s="32"/>
      <c r="I11" s="32"/>
      <c r="J11" s="32"/>
    </row>
    <row r="12" spans="2:10">
      <c r="B12" s="65">
        <v>42004</v>
      </c>
      <c r="C12" s="34" t="s">
        <v>172</v>
      </c>
      <c r="D12" s="32"/>
      <c r="E12" s="32"/>
      <c r="F12" s="32"/>
      <c r="G12" s="32"/>
      <c r="H12" s="32"/>
      <c r="I12" s="32"/>
      <c r="J12" s="32"/>
    </row>
    <row r="13" spans="2:10">
      <c r="B13" s="62"/>
      <c r="C13" s="32"/>
      <c r="D13" s="32"/>
      <c r="E13" s="32"/>
      <c r="F13" s="32"/>
      <c r="G13" s="32"/>
      <c r="H13" s="32"/>
      <c r="I13" s="32"/>
      <c r="J13" s="32"/>
    </row>
    <row r="14" spans="2:10">
      <c r="B14" s="62"/>
      <c r="C14" s="32"/>
      <c r="D14" s="32"/>
      <c r="E14" s="32"/>
      <c r="F14" s="32"/>
      <c r="G14" s="32"/>
      <c r="H14" s="32"/>
      <c r="I14" s="32"/>
      <c r="J14" s="32"/>
    </row>
    <row r="15" spans="2:10" ht="18.75">
      <c r="B15" s="741" t="s">
        <v>173</v>
      </c>
      <c r="C15" s="741"/>
      <c r="D15" s="32"/>
      <c r="E15" s="32"/>
      <c r="F15" s="32"/>
      <c r="G15" s="32"/>
      <c r="H15" s="32"/>
      <c r="I15" s="32"/>
      <c r="J15" s="32"/>
    </row>
    <row r="16" spans="2:10">
      <c r="B16" s="64">
        <v>41275</v>
      </c>
      <c r="C16" s="33" t="s">
        <v>171</v>
      </c>
      <c r="D16" s="32"/>
      <c r="E16" s="32"/>
      <c r="F16" s="32"/>
      <c r="G16" s="32"/>
      <c r="H16" s="32"/>
      <c r="I16" s="32"/>
      <c r="J16" s="32"/>
    </row>
    <row r="17" spans="2:10">
      <c r="B17" s="65">
        <v>41639</v>
      </c>
      <c r="C17" s="34" t="s">
        <v>172</v>
      </c>
      <c r="D17" s="32"/>
      <c r="E17" s="32"/>
      <c r="F17" s="32"/>
      <c r="G17" s="32"/>
      <c r="H17" s="32"/>
      <c r="I17" s="32"/>
      <c r="J17" s="32"/>
    </row>
    <row r="18" spans="2:10">
      <c r="B18" s="62"/>
      <c r="C18" s="32"/>
      <c r="D18" s="32"/>
      <c r="E18" s="32"/>
      <c r="F18" s="32"/>
      <c r="G18" s="32"/>
      <c r="H18" s="32"/>
      <c r="I18" s="32"/>
      <c r="J18" s="32"/>
    </row>
    <row r="19" spans="2:10">
      <c r="B19" s="62"/>
      <c r="C19" s="32"/>
      <c r="D19" s="32"/>
      <c r="E19" s="32"/>
      <c r="F19" s="32"/>
      <c r="G19" s="32"/>
      <c r="H19" s="32"/>
      <c r="I19" s="32"/>
      <c r="J19" s="32"/>
    </row>
    <row r="20" spans="2:10">
      <c r="B20" s="62"/>
      <c r="C20" s="32"/>
      <c r="D20" s="32"/>
      <c r="E20" s="32"/>
      <c r="F20" s="32"/>
      <c r="G20" s="32"/>
      <c r="H20" s="32"/>
      <c r="I20" s="32"/>
      <c r="J20" s="32"/>
    </row>
    <row r="21" spans="2:10">
      <c r="B21" s="62"/>
      <c r="C21" s="32"/>
      <c r="D21" s="32"/>
      <c r="E21" s="32"/>
      <c r="F21" s="32"/>
      <c r="G21" s="32"/>
      <c r="H21" s="32"/>
      <c r="I21" s="32"/>
      <c r="J21" s="32"/>
    </row>
    <row r="22" spans="2:10">
      <c r="B22" s="66" t="s">
        <v>174</v>
      </c>
      <c r="C22" s="32"/>
      <c r="D22" s="32"/>
      <c r="E22" s="32"/>
      <c r="F22" s="32"/>
      <c r="G22" s="32"/>
      <c r="H22" s="32"/>
      <c r="I22" s="32"/>
      <c r="J22" s="32"/>
    </row>
    <row r="23" spans="2:10">
      <c r="B23" s="66" t="s">
        <v>175</v>
      </c>
      <c r="C23" s="32"/>
      <c r="D23" s="32"/>
      <c r="E23" s="32"/>
      <c r="F23" s="32"/>
      <c r="G23" s="32"/>
      <c r="H23" s="32"/>
      <c r="I23" s="32"/>
      <c r="J23" s="32"/>
    </row>
    <row r="24" spans="2:10">
      <c r="B24" s="62"/>
      <c r="C24" s="32"/>
      <c r="D24" s="32"/>
      <c r="E24" s="32"/>
      <c r="F24" s="32"/>
      <c r="G24" s="32"/>
      <c r="H24" s="32"/>
      <c r="I24" s="32"/>
      <c r="J24" s="32"/>
    </row>
    <row r="25" spans="2:10">
      <c r="B25" s="742" t="s">
        <v>176</v>
      </c>
      <c r="C25" s="35" t="s">
        <v>177</v>
      </c>
      <c r="D25" s="33" t="s">
        <v>178</v>
      </c>
      <c r="E25" s="32"/>
      <c r="F25" s="32"/>
      <c r="G25" s="32"/>
      <c r="H25" s="32"/>
      <c r="I25" s="32"/>
      <c r="J25" s="32"/>
    </row>
    <row r="26" spans="2:10">
      <c r="B26" s="742"/>
      <c r="C26" s="35" t="s">
        <v>179</v>
      </c>
      <c r="D26" s="33" t="s">
        <v>180</v>
      </c>
      <c r="E26" s="32"/>
      <c r="F26" s="32"/>
      <c r="G26" s="32"/>
      <c r="H26" s="32"/>
      <c r="I26" s="32"/>
      <c r="J26" s="32"/>
    </row>
    <row r="27" spans="2:10">
      <c r="B27" s="36" t="s">
        <v>181</v>
      </c>
      <c r="C27" s="32"/>
      <c r="D27" s="32"/>
      <c r="E27" s="32"/>
      <c r="F27" s="32"/>
      <c r="G27" s="32"/>
      <c r="H27" s="32"/>
      <c r="I27" s="32"/>
      <c r="J27" s="32"/>
    </row>
    <row r="28" spans="2:10">
      <c r="B28" s="725" t="s">
        <v>182</v>
      </c>
      <c r="C28" s="725"/>
      <c r="D28" s="32"/>
      <c r="E28" s="32"/>
      <c r="F28" s="32"/>
      <c r="G28" s="32"/>
      <c r="H28" s="32"/>
      <c r="I28" s="32"/>
      <c r="J28" s="32"/>
    </row>
    <row r="29" spans="2:10">
      <c r="B29" s="725" t="s">
        <v>183</v>
      </c>
      <c r="C29" s="725"/>
      <c r="D29" s="32"/>
      <c r="E29" s="32"/>
      <c r="F29" s="32"/>
      <c r="G29" s="32"/>
      <c r="H29" s="32"/>
      <c r="I29" s="32"/>
      <c r="J29" s="32"/>
    </row>
    <row r="30" spans="2:10">
      <c r="B30" s="725"/>
      <c r="C30" s="725"/>
      <c r="D30" s="32"/>
      <c r="E30" s="32"/>
      <c r="F30" s="32"/>
      <c r="G30" s="32"/>
      <c r="H30" s="32"/>
      <c r="I30" s="32"/>
      <c r="J30" s="32"/>
    </row>
    <row r="31" spans="2:10">
      <c r="B31" s="67" t="s">
        <v>15</v>
      </c>
      <c r="C31" s="37" t="s">
        <v>12</v>
      </c>
      <c r="D31" s="32"/>
      <c r="E31" s="32"/>
      <c r="F31" s="32"/>
      <c r="G31" s="32"/>
      <c r="H31" s="32"/>
      <c r="I31" s="32"/>
      <c r="J31" s="32"/>
    </row>
    <row r="32" spans="2:10">
      <c r="B32" s="68" t="s">
        <v>16</v>
      </c>
      <c r="C32" s="38" t="s">
        <v>0</v>
      </c>
      <c r="D32" s="726" t="s">
        <v>170</v>
      </c>
      <c r="E32" s="727"/>
      <c r="F32" s="726" t="s">
        <v>173</v>
      </c>
      <c r="G32" s="728"/>
      <c r="H32" s="32"/>
      <c r="I32" s="32"/>
      <c r="J32" s="32"/>
    </row>
    <row r="33" spans="2:10">
      <c r="B33" s="69" t="s">
        <v>1</v>
      </c>
      <c r="C33" s="39"/>
      <c r="D33" s="40"/>
      <c r="E33" s="40"/>
      <c r="F33" s="40"/>
      <c r="G33" s="41"/>
      <c r="H33" s="32"/>
      <c r="I33" s="32"/>
      <c r="J33" s="32"/>
    </row>
    <row r="34" spans="2:10">
      <c r="B34" s="69" t="s">
        <v>17</v>
      </c>
      <c r="C34" s="39"/>
      <c r="D34" s="40"/>
      <c r="E34" s="42">
        <v>793036328934</v>
      </c>
      <c r="F34" s="40"/>
      <c r="G34" s="43">
        <v>551530079036</v>
      </c>
      <c r="H34" s="32"/>
      <c r="I34" s="32"/>
      <c r="J34" s="32"/>
    </row>
    <row r="35" spans="2:10">
      <c r="B35" s="69" t="s">
        <v>18</v>
      </c>
      <c r="C35" s="39" t="s">
        <v>153</v>
      </c>
      <c r="D35" s="42">
        <v>108752399961</v>
      </c>
      <c r="E35" s="40"/>
      <c r="F35" s="42">
        <v>80753866536</v>
      </c>
      <c r="G35" s="41"/>
      <c r="H35" s="32"/>
      <c r="I35" s="32"/>
      <c r="J35" s="32"/>
    </row>
    <row r="36" spans="2:10">
      <c r="B36" s="69" t="s">
        <v>19</v>
      </c>
      <c r="C36" s="39" t="s">
        <v>27</v>
      </c>
      <c r="D36" s="42">
        <v>9745800000</v>
      </c>
      <c r="E36" s="40"/>
      <c r="F36" s="42">
        <v>15038228357</v>
      </c>
      <c r="G36" s="41"/>
      <c r="H36" s="32"/>
      <c r="I36" s="32"/>
      <c r="J36" s="32"/>
    </row>
    <row r="37" spans="2:10">
      <c r="B37" s="69" t="s">
        <v>20</v>
      </c>
      <c r="C37" s="39" t="s">
        <v>154</v>
      </c>
      <c r="D37" s="42">
        <v>378290033664</v>
      </c>
      <c r="E37" s="40"/>
      <c r="F37" s="42">
        <v>271345777598</v>
      </c>
      <c r="G37" s="41"/>
      <c r="H37" s="32"/>
      <c r="I37" s="32"/>
      <c r="J37" s="32"/>
    </row>
    <row r="38" spans="2:10">
      <c r="B38" s="69" t="s">
        <v>21</v>
      </c>
      <c r="C38" s="39" t="s">
        <v>31</v>
      </c>
      <c r="D38" s="42">
        <v>40312638316</v>
      </c>
      <c r="E38" s="40"/>
      <c r="F38" s="42">
        <v>20738090557</v>
      </c>
      <c r="G38" s="41"/>
      <c r="H38" s="32"/>
      <c r="I38" s="32"/>
      <c r="J38" s="32"/>
    </row>
    <row r="39" spans="2:10">
      <c r="B39" s="69" t="s">
        <v>22</v>
      </c>
      <c r="C39" s="39">
        <v>10</v>
      </c>
      <c r="D39" s="42">
        <v>223617044236</v>
      </c>
      <c r="E39" s="40"/>
      <c r="F39" s="42">
        <v>136840114616</v>
      </c>
      <c r="G39" s="41"/>
      <c r="H39" s="32"/>
      <c r="I39" s="32"/>
      <c r="J39" s="32"/>
    </row>
    <row r="40" spans="2:10">
      <c r="B40" s="69" t="s">
        <v>23</v>
      </c>
      <c r="C40" s="39"/>
      <c r="D40" s="42">
        <v>24488080</v>
      </c>
      <c r="E40" s="40"/>
      <c r="F40" s="40" t="s">
        <v>2</v>
      </c>
      <c r="G40" s="41"/>
      <c r="H40" s="32"/>
      <c r="I40" s="32"/>
      <c r="J40" s="32"/>
    </row>
    <row r="41" spans="2:10">
      <c r="B41" s="69" t="s">
        <v>24</v>
      </c>
      <c r="C41" s="39" t="s">
        <v>184</v>
      </c>
      <c r="D41" s="42">
        <v>32293924677</v>
      </c>
      <c r="E41" s="40"/>
      <c r="F41" s="42">
        <v>26814001372</v>
      </c>
      <c r="G41" s="41"/>
      <c r="H41" s="32"/>
      <c r="I41" s="32"/>
      <c r="J41" s="32"/>
    </row>
    <row r="42" spans="2:10">
      <c r="B42" s="69" t="s">
        <v>25</v>
      </c>
      <c r="C42" s="39"/>
      <c r="D42" s="40"/>
      <c r="E42" s="42">
        <v>1529348709866</v>
      </c>
      <c r="F42" s="40"/>
      <c r="G42" s="43">
        <v>1426978113219</v>
      </c>
      <c r="H42" s="32"/>
      <c r="I42" s="32"/>
      <c r="J42" s="32"/>
    </row>
    <row r="43" spans="2:10">
      <c r="B43" s="69" t="s">
        <v>26</v>
      </c>
      <c r="C43" s="39" t="s">
        <v>27</v>
      </c>
      <c r="D43" s="42">
        <v>7735342300</v>
      </c>
      <c r="E43" s="40"/>
      <c r="F43" s="42">
        <v>67106284356</v>
      </c>
      <c r="G43" s="41"/>
      <c r="H43" s="32"/>
      <c r="I43" s="32"/>
      <c r="J43" s="32"/>
    </row>
    <row r="44" spans="2:10">
      <c r="B44" s="69" t="s">
        <v>30</v>
      </c>
      <c r="C44" s="39" t="s">
        <v>185</v>
      </c>
      <c r="D44" s="42">
        <v>12930445995</v>
      </c>
      <c r="E44" s="40"/>
      <c r="F44" s="42">
        <v>60887070803</v>
      </c>
      <c r="G44" s="41"/>
      <c r="H44" s="32"/>
      <c r="I44" s="32"/>
      <c r="J44" s="32"/>
    </row>
    <row r="45" spans="2:10">
      <c r="B45" s="69" t="s">
        <v>32</v>
      </c>
      <c r="C45" s="39">
        <v>11</v>
      </c>
      <c r="D45" s="42">
        <v>3483914557</v>
      </c>
      <c r="E45" s="40"/>
      <c r="F45" s="42">
        <v>56403092320</v>
      </c>
      <c r="G45" s="41"/>
      <c r="H45" s="32"/>
      <c r="I45" s="32"/>
      <c r="J45" s="32"/>
    </row>
    <row r="46" spans="2:10">
      <c r="B46" s="69" t="s">
        <v>33</v>
      </c>
      <c r="C46" s="39">
        <v>12</v>
      </c>
      <c r="D46" s="42">
        <v>898228868494</v>
      </c>
      <c r="E46" s="40"/>
      <c r="F46" s="42">
        <v>716484083046</v>
      </c>
      <c r="G46" s="41"/>
      <c r="H46" s="32"/>
      <c r="I46" s="32"/>
      <c r="J46" s="32"/>
    </row>
    <row r="47" spans="2:10">
      <c r="B47" s="69" t="s">
        <v>34</v>
      </c>
      <c r="C47" s="39">
        <v>13</v>
      </c>
      <c r="D47" s="42">
        <v>601557987924</v>
      </c>
      <c r="E47" s="40"/>
      <c r="F47" s="42">
        <v>502501161104</v>
      </c>
      <c r="G47" s="41"/>
      <c r="H47" s="32"/>
      <c r="I47" s="32"/>
      <c r="J47" s="32"/>
    </row>
    <row r="48" spans="2:10">
      <c r="B48" s="69" t="s">
        <v>186</v>
      </c>
      <c r="C48" s="39">
        <v>12</v>
      </c>
      <c r="D48" s="40" t="s">
        <v>2</v>
      </c>
      <c r="E48" s="40"/>
      <c r="F48" s="42">
        <v>7001467039</v>
      </c>
      <c r="G48" s="41"/>
      <c r="H48" s="32"/>
      <c r="I48" s="32"/>
      <c r="J48" s="32"/>
    </row>
    <row r="49" spans="2:10">
      <c r="B49" s="69" t="s">
        <v>35</v>
      </c>
      <c r="C49" s="39">
        <v>20</v>
      </c>
      <c r="D49" s="42">
        <v>3783243942</v>
      </c>
      <c r="E49" s="40"/>
      <c r="F49" s="42">
        <v>14570671850</v>
      </c>
      <c r="G49" s="41"/>
      <c r="H49" s="32"/>
      <c r="I49" s="32"/>
      <c r="J49" s="32"/>
    </row>
    <row r="50" spans="2:10">
      <c r="B50" s="69" t="s">
        <v>36</v>
      </c>
      <c r="C50" s="39">
        <v>14</v>
      </c>
      <c r="D50" s="42">
        <v>1628906654</v>
      </c>
      <c r="E50" s="40"/>
      <c r="F50" s="42">
        <v>2024282701</v>
      </c>
      <c r="G50" s="41"/>
      <c r="H50" s="32"/>
      <c r="I50" s="32"/>
      <c r="J50" s="32"/>
    </row>
    <row r="51" spans="2:10">
      <c r="B51" s="69" t="s">
        <v>3</v>
      </c>
      <c r="C51" s="39"/>
      <c r="D51" s="40"/>
      <c r="E51" s="42">
        <v>2322385038800</v>
      </c>
      <c r="F51" s="40"/>
      <c r="G51" s="43">
        <v>1978508192255</v>
      </c>
      <c r="H51" s="32"/>
      <c r="I51" s="32"/>
      <c r="J51" s="32"/>
    </row>
    <row r="52" spans="2:10">
      <c r="B52" s="69" t="s">
        <v>4</v>
      </c>
      <c r="C52" s="39"/>
      <c r="D52" s="40"/>
      <c r="E52" s="40"/>
      <c r="F52" s="40"/>
      <c r="G52" s="41"/>
      <c r="H52" s="32"/>
      <c r="I52" s="32"/>
      <c r="J52" s="32"/>
    </row>
    <row r="53" spans="2:10">
      <c r="B53" s="69" t="s">
        <v>37</v>
      </c>
      <c r="C53" s="39"/>
      <c r="D53" s="40"/>
      <c r="E53" s="42">
        <v>493936504450</v>
      </c>
      <c r="F53" s="40"/>
      <c r="G53" s="43">
        <v>497796859650</v>
      </c>
      <c r="H53" s="32"/>
      <c r="I53" s="32"/>
      <c r="J53" s="32"/>
    </row>
    <row r="54" spans="2:10">
      <c r="B54" s="69" t="s">
        <v>38</v>
      </c>
      <c r="C54" s="39" t="s">
        <v>39</v>
      </c>
      <c r="D54" s="42">
        <v>404084065354</v>
      </c>
      <c r="E54" s="40"/>
      <c r="F54" s="42">
        <v>389592140636</v>
      </c>
      <c r="G54" s="41"/>
      <c r="H54" s="32"/>
      <c r="I54" s="32"/>
      <c r="J54" s="32"/>
    </row>
    <row r="55" spans="2:10">
      <c r="B55" s="69" t="s">
        <v>40</v>
      </c>
      <c r="C55" s="39" t="s">
        <v>41</v>
      </c>
      <c r="D55" s="42">
        <v>4389832343</v>
      </c>
      <c r="E55" s="40"/>
      <c r="F55" s="42">
        <v>13447651162</v>
      </c>
      <c r="G55" s="41"/>
      <c r="H55" s="32"/>
      <c r="I55" s="32"/>
      <c r="J55" s="32"/>
    </row>
    <row r="56" spans="2:10">
      <c r="B56" s="69" t="s">
        <v>42</v>
      </c>
      <c r="C56" s="39" t="s">
        <v>43</v>
      </c>
      <c r="D56" s="42">
        <v>75955220174</v>
      </c>
      <c r="E56" s="40"/>
      <c r="F56" s="42">
        <v>69806428580</v>
      </c>
      <c r="G56" s="41"/>
      <c r="H56" s="32"/>
      <c r="I56" s="32"/>
      <c r="J56" s="32"/>
    </row>
    <row r="57" spans="2:10">
      <c r="B57" s="69" t="s">
        <v>44</v>
      </c>
      <c r="C57" s="39"/>
      <c r="D57" s="42">
        <v>5826549284</v>
      </c>
      <c r="E57" s="40"/>
      <c r="F57" s="42">
        <v>20137075942</v>
      </c>
      <c r="G57" s="41"/>
      <c r="H57" s="32"/>
      <c r="I57" s="32"/>
      <c r="J57" s="32"/>
    </row>
    <row r="58" spans="2:10">
      <c r="B58" s="69" t="s">
        <v>46</v>
      </c>
      <c r="C58" s="39" t="s">
        <v>47</v>
      </c>
      <c r="D58" s="42">
        <v>3680837295</v>
      </c>
      <c r="E58" s="40"/>
      <c r="F58" s="42">
        <v>4813563330</v>
      </c>
      <c r="G58" s="41"/>
      <c r="H58" s="32"/>
      <c r="I58" s="32"/>
      <c r="J58" s="32"/>
    </row>
    <row r="59" spans="2:10">
      <c r="B59" s="69" t="s">
        <v>48</v>
      </c>
      <c r="C59" s="39"/>
      <c r="D59" s="40"/>
      <c r="E59" s="42">
        <v>480667189697</v>
      </c>
      <c r="F59" s="40"/>
      <c r="G59" s="43">
        <v>393579374205</v>
      </c>
      <c r="H59" s="32"/>
      <c r="I59" s="32"/>
      <c r="J59" s="32"/>
    </row>
    <row r="60" spans="2:10">
      <c r="B60" s="69" t="s">
        <v>49</v>
      </c>
      <c r="C60" s="39" t="s">
        <v>39</v>
      </c>
      <c r="D60" s="42">
        <v>479294110222</v>
      </c>
      <c r="E60" s="40"/>
      <c r="F60" s="42">
        <v>393093374205</v>
      </c>
      <c r="G60" s="41"/>
      <c r="H60" s="32"/>
      <c r="I60" s="32"/>
      <c r="J60" s="32"/>
    </row>
    <row r="61" spans="2:10">
      <c r="B61" s="69" t="s">
        <v>50</v>
      </c>
      <c r="C61" s="39" t="s">
        <v>51</v>
      </c>
      <c r="D61" s="42">
        <v>675000000</v>
      </c>
      <c r="E61" s="40"/>
      <c r="F61" s="42">
        <v>486000000</v>
      </c>
      <c r="G61" s="41"/>
      <c r="H61" s="32"/>
      <c r="I61" s="32"/>
      <c r="J61" s="32"/>
    </row>
    <row r="62" spans="2:10">
      <c r="B62" s="69" t="s">
        <v>45</v>
      </c>
      <c r="C62" s="39">
        <v>17</v>
      </c>
      <c r="D62" s="42">
        <v>698079475</v>
      </c>
      <c r="E62" s="40"/>
      <c r="F62" s="40" t="s">
        <v>2</v>
      </c>
      <c r="G62" s="41"/>
      <c r="H62" s="32"/>
      <c r="I62" s="32"/>
      <c r="J62" s="32"/>
    </row>
    <row r="63" spans="2:10">
      <c r="B63" s="69" t="s">
        <v>5</v>
      </c>
      <c r="C63" s="39"/>
      <c r="D63" s="40"/>
      <c r="E63" s="42">
        <v>974603694147</v>
      </c>
      <c r="F63" s="40"/>
      <c r="G63" s="43">
        <v>891376233855</v>
      </c>
      <c r="H63" s="32"/>
      <c r="I63" s="32"/>
      <c r="J63" s="32"/>
    </row>
    <row r="64" spans="2:10">
      <c r="B64" s="69" t="s">
        <v>6</v>
      </c>
      <c r="C64" s="39"/>
      <c r="D64" s="40"/>
      <c r="E64" s="40"/>
      <c r="F64" s="40"/>
      <c r="G64" s="41"/>
      <c r="H64" s="32"/>
      <c r="I64" s="32"/>
      <c r="J64" s="32"/>
    </row>
    <row r="65" spans="2:10">
      <c r="B65" s="69" t="s">
        <v>53</v>
      </c>
      <c r="C65" s="39"/>
      <c r="D65" s="40"/>
      <c r="E65" s="42">
        <v>1247394391212</v>
      </c>
      <c r="F65" s="40"/>
      <c r="G65" s="43">
        <v>1087131958400</v>
      </c>
      <c r="H65" s="32"/>
      <c r="I65" s="32"/>
      <c r="J65" s="32"/>
    </row>
    <row r="66" spans="2:10">
      <c r="B66" s="69" t="s">
        <v>54</v>
      </c>
      <c r="C66" s="39" t="s">
        <v>55</v>
      </c>
      <c r="D66" s="42">
        <v>103569771000</v>
      </c>
      <c r="E66" s="40"/>
      <c r="F66" s="42">
        <v>100503857000</v>
      </c>
      <c r="G66" s="41"/>
      <c r="H66" s="32"/>
      <c r="I66" s="32"/>
      <c r="J66" s="32"/>
    </row>
    <row r="67" spans="2:10">
      <c r="B67" s="69" t="s">
        <v>56</v>
      </c>
      <c r="C67" s="39">
        <v>21</v>
      </c>
      <c r="D67" s="42">
        <v>374601628348</v>
      </c>
      <c r="E67" s="40"/>
      <c r="F67" s="42">
        <v>370966449166</v>
      </c>
      <c r="G67" s="41"/>
      <c r="H67" s="32"/>
      <c r="I67" s="32"/>
      <c r="J67" s="32"/>
    </row>
    <row r="68" spans="2:10">
      <c r="B68" s="69" t="s">
        <v>57</v>
      </c>
      <c r="C68" s="39">
        <v>22</v>
      </c>
      <c r="D68" s="42">
        <v>845040432006</v>
      </c>
      <c r="E68" s="40"/>
      <c r="F68" s="42">
        <v>735306099711</v>
      </c>
      <c r="G68" s="41"/>
      <c r="H68" s="32"/>
      <c r="I68" s="32"/>
      <c r="J68" s="32"/>
    </row>
    <row r="69" spans="2:10">
      <c r="B69" s="69" t="s">
        <v>58</v>
      </c>
      <c r="C69" s="39">
        <v>23</v>
      </c>
      <c r="D69" s="42">
        <v>3435597474</v>
      </c>
      <c r="E69" s="40"/>
      <c r="F69" s="42">
        <v>94355572</v>
      </c>
      <c r="G69" s="41"/>
      <c r="H69" s="32"/>
      <c r="I69" s="32"/>
      <c r="J69" s="32"/>
    </row>
    <row r="70" spans="2:10">
      <c r="B70" s="69" t="s">
        <v>59</v>
      </c>
      <c r="C70" s="39">
        <v>23</v>
      </c>
      <c r="D70" s="42">
        <v>-79253037616</v>
      </c>
      <c r="E70" s="40"/>
      <c r="F70" s="42">
        <v>-119738803049</v>
      </c>
      <c r="G70" s="41"/>
      <c r="H70" s="32"/>
      <c r="I70" s="32"/>
      <c r="J70" s="32"/>
    </row>
    <row r="71" spans="2:10">
      <c r="B71" s="69" t="s">
        <v>60</v>
      </c>
      <c r="C71" s="39"/>
      <c r="D71" s="40"/>
      <c r="E71" s="42">
        <v>100386953441</v>
      </c>
      <c r="F71" s="40"/>
      <c r="G71" s="41" t="s">
        <v>2</v>
      </c>
      <c r="H71" s="32"/>
      <c r="I71" s="32"/>
      <c r="J71" s="32"/>
    </row>
    <row r="72" spans="2:10">
      <c r="B72" s="69" t="s">
        <v>7</v>
      </c>
      <c r="C72" s="39"/>
      <c r="D72" s="40"/>
      <c r="E72" s="42">
        <v>1347781344653</v>
      </c>
      <c r="F72" s="40"/>
      <c r="G72" s="43">
        <v>1087131958400</v>
      </c>
      <c r="H72" s="32"/>
      <c r="I72" s="32"/>
      <c r="J72" s="32"/>
    </row>
    <row r="73" spans="2:10">
      <c r="B73" s="70" t="s">
        <v>61</v>
      </c>
      <c r="C73" s="44"/>
      <c r="D73" s="45"/>
      <c r="E73" s="46">
        <v>2322385038800</v>
      </c>
      <c r="F73" s="45"/>
      <c r="G73" s="47">
        <v>1978508192255</v>
      </c>
      <c r="H73" s="32"/>
      <c r="I73" s="32"/>
      <c r="J73" s="32"/>
    </row>
    <row r="74" spans="2:10">
      <c r="B74" s="67" t="s">
        <v>62</v>
      </c>
      <c r="C74" s="32"/>
      <c r="D74" s="32"/>
      <c r="E74" s="32"/>
      <c r="F74" s="32"/>
      <c r="G74" s="32"/>
      <c r="H74" s="32"/>
      <c r="I74" s="32"/>
      <c r="J74" s="32"/>
    </row>
    <row r="75" spans="2:10">
      <c r="B75" s="36" t="s">
        <v>63</v>
      </c>
      <c r="C75" s="32"/>
      <c r="D75" s="32"/>
      <c r="E75" s="32"/>
      <c r="F75" s="32"/>
      <c r="G75" s="32"/>
      <c r="H75" s="32"/>
      <c r="I75" s="32"/>
      <c r="J75" s="32"/>
    </row>
    <row r="76" spans="2:10">
      <c r="B76" s="725" t="s">
        <v>187</v>
      </c>
      <c r="C76" s="725"/>
      <c r="D76" s="32"/>
      <c r="E76" s="32"/>
      <c r="F76" s="32"/>
      <c r="G76" s="32"/>
      <c r="H76" s="32"/>
      <c r="I76" s="32"/>
      <c r="J76" s="32"/>
    </row>
    <row r="77" spans="2:10">
      <c r="B77" s="725" t="s">
        <v>188</v>
      </c>
      <c r="C77" s="725"/>
      <c r="D77" s="32"/>
      <c r="E77" s="32"/>
      <c r="F77" s="32"/>
      <c r="G77" s="32"/>
      <c r="H77" s="32"/>
      <c r="I77" s="32"/>
      <c r="J77" s="32"/>
    </row>
    <row r="78" spans="2:10">
      <c r="B78" s="725"/>
      <c r="C78" s="725"/>
      <c r="D78" s="32"/>
      <c r="E78" s="32"/>
      <c r="F78" s="32"/>
      <c r="G78" s="32"/>
      <c r="H78" s="32"/>
      <c r="I78" s="32"/>
      <c r="J78" s="32"/>
    </row>
    <row r="79" spans="2:10">
      <c r="B79" s="67" t="s">
        <v>15</v>
      </c>
      <c r="C79" s="37" t="s">
        <v>12</v>
      </c>
      <c r="D79" s="32"/>
      <c r="E79" s="32"/>
      <c r="F79" s="32"/>
      <c r="G79" s="32"/>
      <c r="H79" s="32"/>
      <c r="I79" s="32"/>
      <c r="J79" s="32"/>
    </row>
    <row r="80" spans="2:10">
      <c r="B80" s="68" t="s">
        <v>16</v>
      </c>
      <c r="C80" s="38" t="s">
        <v>0</v>
      </c>
      <c r="D80" s="38" t="s">
        <v>170</v>
      </c>
      <c r="E80" s="48" t="s">
        <v>173</v>
      </c>
      <c r="F80" s="32"/>
      <c r="G80" s="32"/>
      <c r="H80" s="32"/>
      <c r="I80" s="32"/>
      <c r="J80" s="32"/>
    </row>
    <row r="81" spans="2:10">
      <c r="B81" s="69" t="s">
        <v>8</v>
      </c>
      <c r="C81" s="39" t="s">
        <v>64</v>
      </c>
      <c r="D81" s="42">
        <v>471045510648</v>
      </c>
      <c r="E81" s="43">
        <v>226207868892</v>
      </c>
      <c r="F81" s="32"/>
      <c r="G81" s="32"/>
      <c r="H81" s="32"/>
      <c r="I81" s="32"/>
      <c r="J81" s="32"/>
    </row>
    <row r="82" spans="2:10">
      <c r="B82" s="69" t="s">
        <v>65</v>
      </c>
      <c r="C82" s="39" t="s">
        <v>66</v>
      </c>
      <c r="D82" s="42">
        <v>-129907860234</v>
      </c>
      <c r="E82" s="43">
        <v>-68685791692</v>
      </c>
      <c r="F82" s="32"/>
      <c r="G82" s="32"/>
      <c r="H82" s="32"/>
      <c r="I82" s="32"/>
      <c r="J82" s="32"/>
    </row>
    <row r="83" spans="2:10">
      <c r="B83" s="69" t="s">
        <v>9</v>
      </c>
      <c r="C83" s="39"/>
      <c r="D83" s="42">
        <v>341137650414</v>
      </c>
      <c r="E83" s="43">
        <v>157522077200</v>
      </c>
      <c r="F83" s="32"/>
      <c r="G83" s="32"/>
      <c r="H83" s="32"/>
      <c r="I83" s="32"/>
      <c r="J83" s="32"/>
    </row>
    <row r="84" spans="2:10">
      <c r="B84" s="69" t="s">
        <v>67</v>
      </c>
      <c r="C84" s="39" t="s">
        <v>68</v>
      </c>
      <c r="D84" s="42">
        <v>-139668762377</v>
      </c>
      <c r="E84" s="43">
        <v>-57676650396</v>
      </c>
      <c r="F84" s="32"/>
      <c r="G84" s="32"/>
      <c r="H84" s="32"/>
      <c r="I84" s="32"/>
      <c r="J84" s="32"/>
    </row>
    <row r="85" spans="2:10">
      <c r="B85" s="69" t="s">
        <v>10</v>
      </c>
      <c r="C85" s="39"/>
      <c r="D85" s="42">
        <v>201468888037</v>
      </c>
      <c r="E85" s="43">
        <v>99845426804</v>
      </c>
      <c r="F85" s="32"/>
      <c r="G85" s="32"/>
      <c r="H85" s="32"/>
      <c r="I85" s="32"/>
      <c r="J85" s="32"/>
    </row>
    <row r="86" spans="2:10">
      <c r="B86" s="69" t="s">
        <v>69</v>
      </c>
      <c r="C86" s="39" t="s">
        <v>70</v>
      </c>
      <c r="D86" s="42">
        <v>8545620828</v>
      </c>
      <c r="E86" s="43">
        <v>40949729709</v>
      </c>
      <c r="F86" s="32"/>
      <c r="G86" s="32"/>
      <c r="H86" s="32"/>
      <c r="I86" s="32"/>
      <c r="J86" s="32"/>
    </row>
    <row r="87" spans="2:10">
      <c r="B87" s="69" t="s">
        <v>71</v>
      </c>
      <c r="C87" s="39">
        <v>27</v>
      </c>
      <c r="D87" s="42">
        <v>-15270727159</v>
      </c>
      <c r="E87" s="43">
        <v>-14523190882</v>
      </c>
      <c r="F87" s="32"/>
      <c r="G87" s="32"/>
      <c r="H87" s="32"/>
      <c r="I87" s="32"/>
      <c r="J87" s="32"/>
    </row>
    <row r="88" spans="2:10">
      <c r="B88" s="69" t="s">
        <v>72</v>
      </c>
      <c r="C88" s="39" t="s">
        <v>73</v>
      </c>
      <c r="D88" s="42">
        <v>11258831437</v>
      </c>
      <c r="E88" s="43">
        <v>23691501336</v>
      </c>
      <c r="F88" s="32"/>
      <c r="G88" s="32"/>
      <c r="H88" s="32"/>
      <c r="I88" s="32"/>
      <c r="J88" s="32"/>
    </row>
    <row r="89" spans="2:10">
      <c r="B89" s="69" t="s">
        <v>74</v>
      </c>
      <c r="C89" s="39">
        <v>28</v>
      </c>
      <c r="D89" s="42">
        <v>-56625012490</v>
      </c>
      <c r="E89" s="43">
        <v>-34690292173</v>
      </c>
      <c r="F89" s="32"/>
      <c r="G89" s="32"/>
      <c r="H89" s="32"/>
      <c r="I89" s="32"/>
      <c r="J89" s="32"/>
    </row>
    <row r="90" spans="2:10">
      <c r="B90" s="69" t="s">
        <v>75</v>
      </c>
      <c r="C90" s="39">
        <v>11</v>
      </c>
      <c r="D90" s="42">
        <v>-266396826</v>
      </c>
      <c r="E90" s="43">
        <v>391415395</v>
      </c>
      <c r="F90" s="32"/>
      <c r="G90" s="32"/>
      <c r="H90" s="32"/>
      <c r="I90" s="32"/>
      <c r="J90" s="32"/>
    </row>
    <row r="91" spans="2:10">
      <c r="B91" s="69" t="s">
        <v>76</v>
      </c>
      <c r="C91" s="39"/>
      <c r="D91" s="42">
        <v>149111203827</v>
      </c>
      <c r="E91" s="43">
        <v>115664590189</v>
      </c>
      <c r="F91" s="32"/>
      <c r="G91" s="32"/>
      <c r="H91" s="32"/>
      <c r="I91" s="32"/>
      <c r="J91" s="32"/>
    </row>
    <row r="92" spans="2:10">
      <c r="B92" s="69" t="s">
        <v>77</v>
      </c>
      <c r="C92" s="39">
        <v>20</v>
      </c>
      <c r="D92" s="42">
        <v>-31629575562</v>
      </c>
      <c r="E92" s="43">
        <v>-13209769123</v>
      </c>
      <c r="F92" s="32"/>
      <c r="G92" s="32"/>
      <c r="H92" s="32"/>
      <c r="I92" s="32"/>
      <c r="J92" s="32"/>
    </row>
    <row r="93" spans="2:10">
      <c r="B93" s="69" t="s">
        <v>11</v>
      </c>
      <c r="C93" s="39"/>
      <c r="D93" s="42">
        <v>117481628265</v>
      </c>
      <c r="E93" s="43">
        <v>102454821066</v>
      </c>
      <c r="F93" s="32"/>
      <c r="G93" s="32"/>
      <c r="H93" s="32"/>
      <c r="I93" s="32"/>
      <c r="J93" s="32"/>
    </row>
    <row r="94" spans="2:10">
      <c r="B94" s="69" t="s">
        <v>78</v>
      </c>
      <c r="C94" s="39"/>
      <c r="D94" s="42">
        <v>112676335295</v>
      </c>
      <c r="E94" s="43">
        <v>102454821066</v>
      </c>
      <c r="F94" s="32"/>
      <c r="G94" s="32"/>
      <c r="H94" s="32"/>
      <c r="I94" s="32"/>
      <c r="J94" s="32"/>
    </row>
    <row r="95" spans="2:10">
      <c r="B95" s="69" t="s">
        <v>79</v>
      </c>
      <c r="C95" s="39"/>
      <c r="D95" s="42">
        <v>4805292970</v>
      </c>
      <c r="E95" s="41" t="s">
        <v>2</v>
      </c>
      <c r="F95" s="32"/>
      <c r="G95" s="32"/>
      <c r="H95" s="32"/>
      <c r="I95" s="32"/>
      <c r="J95" s="32"/>
    </row>
    <row r="96" spans="2:10">
      <c r="B96" s="69" t="s">
        <v>80</v>
      </c>
      <c r="C96" s="39"/>
      <c r="D96" s="40"/>
      <c r="E96" s="41"/>
      <c r="F96" s="32"/>
      <c r="G96" s="32"/>
      <c r="H96" s="32"/>
      <c r="I96" s="32"/>
      <c r="J96" s="32"/>
    </row>
    <row r="97" spans="2:10">
      <c r="B97" s="69" t="s">
        <v>81</v>
      </c>
      <c r="C97" s="39">
        <v>31</v>
      </c>
      <c r="D97" s="42">
        <v>1112</v>
      </c>
      <c r="E97" s="43">
        <v>1010</v>
      </c>
      <c r="F97" s="32"/>
      <c r="G97" s="32"/>
      <c r="H97" s="32"/>
      <c r="I97" s="32"/>
      <c r="J97" s="32"/>
    </row>
    <row r="98" spans="2:10">
      <c r="B98" s="70" t="s">
        <v>82</v>
      </c>
      <c r="C98" s="44">
        <v>31</v>
      </c>
      <c r="D98" s="46">
        <v>1111</v>
      </c>
      <c r="E98" s="47">
        <v>1009</v>
      </c>
      <c r="F98" s="32"/>
      <c r="G98" s="32"/>
      <c r="H98" s="32"/>
      <c r="I98" s="32"/>
      <c r="J98" s="32"/>
    </row>
    <row r="99" spans="2:10">
      <c r="B99" s="67" t="s">
        <v>89</v>
      </c>
      <c r="C99" s="32"/>
      <c r="D99" s="32"/>
      <c r="E99" s="32"/>
      <c r="F99" s="32"/>
      <c r="G99" s="32"/>
      <c r="H99" s="32"/>
      <c r="I99" s="32"/>
      <c r="J99" s="32"/>
    </row>
    <row r="100" spans="2:10">
      <c r="B100" s="36" t="s">
        <v>90</v>
      </c>
      <c r="C100" s="32"/>
      <c r="D100" s="32"/>
      <c r="E100" s="32"/>
      <c r="F100" s="32"/>
      <c r="G100" s="32"/>
      <c r="H100" s="32"/>
      <c r="I100" s="32"/>
      <c r="J100" s="32"/>
    </row>
    <row r="101" spans="2:10">
      <c r="B101" s="725" t="s">
        <v>187</v>
      </c>
      <c r="C101" s="725"/>
      <c r="D101" s="32"/>
      <c r="E101" s="32"/>
      <c r="F101" s="32"/>
      <c r="G101" s="32"/>
      <c r="H101" s="32"/>
      <c r="I101" s="32"/>
      <c r="J101" s="32"/>
    </row>
    <row r="102" spans="2:10">
      <c r="B102" s="725" t="s">
        <v>188</v>
      </c>
      <c r="C102" s="725"/>
      <c r="D102" s="32"/>
      <c r="E102" s="32"/>
      <c r="F102" s="32"/>
      <c r="G102" s="32"/>
      <c r="H102" s="32"/>
      <c r="I102" s="32"/>
      <c r="J102" s="32"/>
    </row>
    <row r="103" spans="2:10">
      <c r="B103" s="725"/>
      <c r="C103" s="725"/>
      <c r="D103" s="32"/>
      <c r="E103" s="32"/>
      <c r="F103" s="32"/>
      <c r="G103" s="32"/>
      <c r="H103" s="32"/>
      <c r="I103" s="32"/>
      <c r="J103" s="32"/>
    </row>
    <row r="104" spans="2:10">
      <c r="B104" s="67" t="s">
        <v>15</v>
      </c>
      <c r="C104" s="37" t="s">
        <v>12</v>
      </c>
      <c r="D104" s="32"/>
      <c r="E104" s="32"/>
      <c r="F104" s="32"/>
      <c r="G104" s="32"/>
      <c r="H104" s="32"/>
      <c r="I104" s="32"/>
      <c r="J104" s="32"/>
    </row>
    <row r="105" spans="2:10">
      <c r="B105" s="68" t="s">
        <v>16</v>
      </c>
      <c r="C105" s="38" t="s">
        <v>0</v>
      </c>
      <c r="D105" s="38" t="s">
        <v>170</v>
      </c>
      <c r="E105" s="48" t="s">
        <v>173</v>
      </c>
      <c r="F105" s="32"/>
      <c r="G105" s="32"/>
      <c r="H105" s="32"/>
      <c r="I105" s="32"/>
      <c r="J105" s="32"/>
    </row>
    <row r="106" spans="2:10">
      <c r="B106" s="69" t="s">
        <v>11</v>
      </c>
      <c r="C106" s="39"/>
      <c r="D106" s="42">
        <v>117481628265</v>
      </c>
      <c r="E106" s="43">
        <v>102454821066</v>
      </c>
      <c r="F106" s="32"/>
      <c r="G106" s="32"/>
      <c r="H106" s="32"/>
      <c r="I106" s="32"/>
      <c r="J106" s="32"/>
    </row>
    <row r="107" spans="2:10">
      <c r="B107" s="69" t="s">
        <v>91</v>
      </c>
      <c r="C107" s="39"/>
      <c r="D107" s="42">
        <v>3348156697</v>
      </c>
      <c r="E107" s="43">
        <v>-697705672</v>
      </c>
      <c r="F107" s="32"/>
      <c r="G107" s="32"/>
      <c r="H107" s="32"/>
      <c r="I107" s="32"/>
      <c r="J107" s="32"/>
    </row>
    <row r="108" spans="2:10">
      <c r="B108" s="69" t="s">
        <v>92</v>
      </c>
      <c r="C108" s="39"/>
      <c r="D108" s="40"/>
      <c r="E108" s="41"/>
      <c r="F108" s="32"/>
      <c r="G108" s="32"/>
      <c r="H108" s="32"/>
      <c r="I108" s="32"/>
      <c r="J108" s="32"/>
    </row>
    <row r="109" spans="2:10">
      <c r="B109" s="69" t="s">
        <v>189</v>
      </c>
      <c r="C109" s="39">
        <v>8</v>
      </c>
      <c r="D109" s="42">
        <v>-842757599</v>
      </c>
      <c r="E109" s="43">
        <v>-631548331</v>
      </c>
      <c r="F109" s="32"/>
      <c r="G109" s="32"/>
      <c r="H109" s="32"/>
      <c r="I109" s="32"/>
      <c r="J109" s="32"/>
    </row>
    <row r="110" spans="2:10">
      <c r="B110" s="69" t="s">
        <v>84</v>
      </c>
      <c r="C110" s="39">
        <v>11</v>
      </c>
      <c r="D110" s="42">
        <v>31313890</v>
      </c>
      <c r="E110" s="43">
        <v>-31313890</v>
      </c>
      <c r="F110" s="32"/>
      <c r="G110" s="32"/>
      <c r="H110" s="32"/>
      <c r="I110" s="32"/>
      <c r="J110" s="32"/>
    </row>
    <row r="111" spans="2:10">
      <c r="B111" s="69" t="s">
        <v>93</v>
      </c>
      <c r="C111" s="39"/>
      <c r="D111" s="42">
        <v>3963231028</v>
      </c>
      <c r="E111" s="43">
        <v>-195256108</v>
      </c>
      <c r="F111" s="32"/>
      <c r="G111" s="32"/>
      <c r="H111" s="32"/>
      <c r="I111" s="32"/>
      <c r="J111" s="32"/>
    </row>
    <row r="112" spans="2:10">
      <c r="B112" s="69" t="s">
        <v>94</v>
      </c>
      <c r="C112" s="39">
        <v>20</v>
      </c>
      <c r="D112" s="42">
        <v>196369378</v>
      </c>
      <c r="E112" s="43">
        <v>160412657</v>
      </c>
      <c r="F112" s="32"/>
      <c r="G112" s="32"/>
      <c r="H112" s="32"/>
      <c r="I112" s="32"/>
      <c r="J112" s="32"/>
    </row>
    <row r="113" spans="2:10">
      <c r="B113" s="69" t="s">
        <v>190</v>
      </c>
      <c r="C113" s="39"/>
      <c r="D113" s="42">
        <v>120829784962</v>
      </c>
      <c r="E113" s="43">
        <v>101757115394</v>
      </c>
      <c r="F113" s="32"/>
      <c r="G113" s="32"/>
      <c r="H113" s="32"/>
      <c r="I113" s="32"/>
      <c r="J113" s="32"/>
    </row>
    <row r="114" spans="2:10">
      <c r="B114" s="69" t="s">
        <v>78</v>
      </c>
      <c r="C114" s="39"/>
      <c r="D114" s="42">
        <v>116017577197</v>
      </c>
      <c r="E114" s="43">
        <v>101757115394</v>
      </c>
      <c r="F114" s="32"/>
      <c r="G114" s="32"/>
      <c r="H114" s="32"/>
      <c r="I114" s="32"/>
      <c r="J114" s="32"/>
    </row>
    <row r="115" spans="2:10">
      <c r="B115" s="70" t="s">
        <v>79</v>
      </c>
      <c r="C115" s="44"/>
      <c r="D115" s="46">
        <v>4812207765</v>
      </c>
      <c r="E115" s="49" t="s">
        <v>2</v>
      </c>
      <c r="F115" s="32"/>
      <c r="G115" s="32"/>
      <c r="H115" s="32"/>
      <c r="I115" s="32"/>
      <c r="J115" s="32"/>
    </row>
    <row r="116" spans="2:10">
      <c r="B116" s="67" t="s">
        <v>62</v>
      </c>
      <c r="C116" s="32"/>
      <c r="D116" s="32"/>
      <c r="E116" s="32"/>
      <c r="F116" s="32"/>
      <c r="G116" s="32"/>
      <c r="H116" s="32"/>
      <c r="I116" s="32"/>
      <c r="J116" s="32"/>
    </row>
    <row r="117" spans="2:10">
      <c r="B117" s="36" t="s">
        <v>96</v>
      </c>
      <c r="C117" s="32"/>
      <c r="D117" s="32"/>
      <c r="E117" s="32"/>
      <c r="F117" s="32"/>
      <c r="G117" s="32"/>
      <c r="H117" s="32"/>
      <c r="I117" s="32"/>
      <c r="J117" s="32"/>
    </row>
    <row r="118" spans="2:10">
      <c r="B118" s="725" t="s">
        <v>187</v>
      </c>
      <c r="C118" s="725"/>
      <c r="D118" s="32"/>
      <c r="E118" s="32"/>
      <c r="F118" s="32"/>
      <c r="G118" s="32"/>
      <c r="H118" s="32"/>
      <c r="I118" s="32"/>
      <c r="J118" s="32"/>
    </row>
    <row r="119" spans="2:10">
      <c r="B119" s="725" t="s">
        <v>188</v>
      </c>
      <c r="C119" s="725"/>
      <c r="D119" s="32"/>
      <c r="E119" s="32"/>
      <c r="F119" s="32"/>
      <c r="G119" s="32"/>
      <c r="H119" s="32"/>
      <c r="I119" s="32"/>
      <c r="J119" s="32"/>
    </row>
    <row r="120" spans="2:10">
      <c r="B120" s="725"/>
      <c r="C120" s="725"/>
      <c r="D120" s="32"/>
      <c r="E120" s="32"/>
      <c r="F120" s="32"/>
      <c r="G120" s="32"/>
      <c r="H120" s="32"/>
      <c r="I120" s="32"/>
      <c r="J120" s="32"/>
    </row>
    <row r="121" spans="2:10">
      <c r="B121" s="67" t="s">
        <v>15</v>
      </c>
      <c r="C121" s="37" t="s">
        <v>12</v>
      </c>
      <c r="D121" s="32"/>
      <c r="E121" s="32"/>
      <c r="F121" s="32"/>
      <c r="G121" s="32"/>
      <c r="H121" s="32"/>
      <c r="I121" s="32"/>
      <c r="J121" s="32"/>
    </row>
    <row r="122" spans="2:10">
      <c r="B122" s="739" t="s">
        <v>16</v>
      </c>
      <c r="C122" s="735" t="s">
        <v>0</v>
      </c>
      <c r="D122" s="735" t="s">
        <v>97</v>
      </c>
      <c r="E122" s="50" t="s">
        <v>98</v>
      </c>
      <c r="F122" s="735" t="s">
        <v>100</v>
      </c>
      <c r="G122" s="50" t="s">
        <v>101</v>
      </c>
      <c r="H122" s="735" t="s">
        <v>103</v>
      </c>
      <c r="I122" s="735" t="s">
        <v>60</v>
      </c>
      <c r="J122" s="737" t="s">
        <v>104</v>
      </c>
    </row>
    <row r="123" spans="2:10">
      <c r="B123" s="740"/>
      <c r="C123" s="736"/>
      <c r="D123" s="736"/>
      <c r="E123" s="51" t="s">
        <v>99</v>
      </c>
      <c r="F123" s="736"/>
      <c r="G123" s="51" t="s">
        <v>102</v>
      </c>
      <c r="H123" s="736"/>
      <c r="I123" s="736"/>
      <c r="J123" s="738"/>
    </row>
    <row r="124" spans="2:10">
      <c r="B124" s="71" t="s">
        <v>191</v>
      </c>
      <c r="C124" s="52"/>
      <c r="D124" s="53">
        <v>87319819000</v>
      </c>
      <c r="E124" s="53">
        <v>365690060564</v>
      </c>
      <c r="F124" s="53">
        <v>648406216305</v>
      </c>
      <c r="G124" s="53">
        <v>792061244</v>
      </c>
      <c r="H124" s="53">
        <v>-52059408177</v>
      </c>
      <c r="I124" s="54" t="s">
        <v>2</v>
      </c>
      <c r="J124" s="55">
        <v>1050148748936</v>
      </c>
    </row>
    <row r="125" spans="2:10">
      <c r="B125" s="71" t="s">
        <v>105</v>
      </c>
      <c r="C125" s="52"/>
      <c r="D125" s="54"/>
      <c r="E125" s="54"/>
      <c r="F125" s="54"/>
      <c r="G125" s="54"/>
      <c r="H125" s="54"/>
      <c r="I125" s="54"/>
      <c r="J125" s="56"/>
    </row>
    <row r="126" spans="2:10">
      <c r="B126" s="71" t="s">
        <v>106</v>
      </c>
      <c r="C126" s="52"/>
      <c r="D126" s="54" t="s">
        <v>88</v>
      </c>
      <c r="E126" s="54" t="s">
        <v>88</v>
      </c>
      <c r="F126" s="53">
        <v>102454821066</v>
      </c>
      <c r="G126" s="54" t="s">
        <v>88</v>
      </c>
      <c r="H126" s="54" t="s">
        <v>88</v>
      </c>
      <c r="I126" s="54" t="s">
        <v>88</v>
      </c>
      <c r="J126" s="55">
        <v>102454821066</v>
      </c>
    </row>
    <row r="127" spans="2:10">
      <c r="B127" s="71" t="s">
        <v>189</v>
      </c>
      <c r="C127" s="52"/>
      <c r="D127" s="54" t="s">
        <v>88</v>
      </c>
      <c r="E127" s="54" t="s">
        <v>88</v>
      </c>
      <c r="F127" s="54" t="s">
        <v>88</v>
      </c>
      <c r="G127" s="53">
        <v>-478713635</v>
      </c>
      <c r="H127" s="54" t="s">
        <v>88</v>
      </c>
      <c r="I127" s="54" t="s">
        <v>88</v>
      </c>
      <c r="J127" s="55">
        <v>-478713635</v>
      </c>
    </row>
    <row r="128" spans="2:10">
      <c r="B128" s="72" t="s">
        <v>192</v>
      </c>
      <c r="C128" s="731"/>
      <c r="D128" s="729" t="s">
        <v>88</v>
      </c>
      <c r="E128" s="729" t="s">
        <v>88</v>
      </c>
      <c r="F128" s="729" t="s">
        <v>88</v>
      </c>
      <c r="G128" s="733">
        <v>-23735929</v>
      </c>
      <c r="H128" s="729" t="s">
        <v>88</v>
      </c>
      <c r="I128" s="729" t="s">
        <v>88</v>
      </c>
      <c r="J128" s="723">
        <v>-23735929</v>
      </c>
    </row>
    <row r="129" spans="2:10">
      <c r="B129" s="73" t="s">
        <v>193</v>
      </c>
      <c r="C129" s="732"/>
      <c r="D129" s="730"/>
      <c r="E129" s="730"/>
      <c r="F129" s="730"/>
      <c r="G129" s="734"/>
      <c r="H129" s="730"/>
      <c r="I129" s="730"/>
      <c r="J129" s="724"/>
    </row>
    <row r="130" spans="2:10">
      <c r="B130" s="71" t="s">
        <v>93</v>
      </c>
      <c r="C130" s="52"/>
      <c r="D130" s="54" t="s">
        <v>88</v>
      </c>
      <c r="E130" s="54" t="s">
        <v>88</v>
      </c>
      <c r="F130" s="54" t="s">
        <v>88</v>
      </c>
      <c r="G130" s="53">
        <v>-195256108</v>
      </c>
      <c r="H130" s="54" t="s">
        <v>88</v>
      </c>
      <c r="I130" s="54" t="s">
        <v>88</v>
      </c>
      <c r="J130" s="55">
        <v>-195256108</v>
      </c>
    </row>
    <row r="131" spans="2:10">
      <c r="B131" s="71" t="s">
        <v>107</v>
      </c>
      <c r="C131" s="52"/>
      <c r="D131" s="54"/>
      <c r="E131" s="54"/>
      <c r="F131" s="54"/>
      <c r="G131" s="54"/>
      <c r="H131" s="54"/>
      <c r="I131" s="54"/>
      <c r="J131" s="56"/>
    </row>
    <row r="132" spans="2:10">
      <c r="B132" s="71" t="s">
        <v>194</v>
      </c>
      <c r="C132" s="52">
        <v>22</v>
      </c>
      <c r="D132" s="54" t="s">
        <v>88</v>
      </c>
      <c r="E132" s="54" t="s">
        <v>88</v>
      </c>
      <c r="F132" s="53">
        <v>-2592489660</v>
      </c>
      <c r="G132" s="54" t="s">
        <v>88</v>
      </c>
      <c r="H132" s="54" t="s">
        <v>88</v>
      </c>
      <c r="I132" s="54" t="s">
        <v>88</v>
      </c>
      <c r="J132" s="55">
        <v>-2592489660</v>
      </c>
    </row>
    <row r="133" spans="2:10">
      <c r="B133" s="71" t="s">
        <v>108</v>
      </c>
      <c r="C133" s="52">
        <v>22</v>
      </c>
      <c r="D133" s="53">
        <v>12962448000</v>
      </c>
      <c r="E133" s="53">
        <v>-69941068</v>
      </c>
      <c r="F133" s="53">
        <v>-12962448000</v>
      </c>
      <c r="G133" s="54" t="s">
        <v>88</v>
      </c>
      <c r="H133" s="54" t="s">
        <v>88</v>
      </c>
      <c r="I133" s="54" t="s">
        <v>88</v>
      </c>
      <c r="J133" s="55">
        <v>-69941068</v>
      </c>
    </row>
    <row r="134" spans="2:10">
      <c r="B134" s="71" t="s">
        <v>195</v>
      </c>
      <c r="C134" s="52">
        <v>21</v>
      </c>
      <c r="D134" s="54">
        <v>-500</v>
      </c>
      <c r="E134" s="53">
        <v>-20960779</v>
      </c>
      <c r="F134" s="54" t="s">
        <v>88</v>
      </c>
      <c r="G134" s="54" t="s">
        <v>88</v>
      </c>
      <c r="H134" s="54" t="s">
        <v>88</v>
      </c>
      <c r="I134" s="54" t="s">
        <v>88</v>
      </c>
      <c r="J134" s="55">
        <v>-20961279</v>
      </c>
    </row>
    <row r="135" spans="2:10">
      <c r="B135" s="71" t="s">
        <v>111</v>
      </c>
      <c r="C135" s="52">
        <v>23</v>
      </c>
      <c r="D135" s="54" t="s">
        <v>88</v>
      </c>
      <c r="E135" s="54" t="s">
        <v>88</v>
      </c>
      <c r="F135" s="54" t="s">
        <v>88</v>
      </c>
      <c r="G135" s="54" t="s">
        <v>88</v>
      </c>
      <c r="H135" s="53">
        <v>-69704551176</v>
      </c>
      <c r="I135" s="54" t="s">
        <v>88</v>
      </c>
      <c r="J135" s="55">
        <v>-69704551176</v>
      </c>
    </row>
    <row r="136" spans="2:10">
      <c r="B136" s="71" t="s">
        <v>196</v>
      </c>
      <c r="C136" s="52">
        <v>24</v>
      </c>
      <c r="D136" s="53">
        <v>221590500</v>
      </c>
      <c r="E136" s="53">
        <v>5367290449</v>
      </c>
      <c r="F136" s="54" t="s">
        <v>88</v>
      </c>
      <c r="G136" s="54" t="s">
        <v>88</v>
      </c>
      <c r="H136" s="53">
        <v>-2000920782</v>
      </c>
      <c r="I136" s="54" t="s">
        <v>88</v>
      </c>
      <c r="J136" s="55">
        <v>3587960167</v>
      </c>
    </row>
    <row r="137" spans="2:10">
      <c r="B137" s="71" t="s">
        <v>197</v>
      </c>
      <c r="C137" s="52">
        <v>24</v>
      </c>
      <c r="D137" s="54" t="s">
        <v>88</v>
      </c>
      <c r="E137" s="54" t="s">
        <v>88</v>
      </c>
      <c r="F137" s="54" t="s">
        <v>88</v>
      </c>
      <c r="G137" s="54" t="s">
        <v>88</v>
      </c>
      <c r="H137" s="53">
        <v>4026077086</v>
      </c>
      <c r="I137" s="54" t="s">
        <v>88</v>
      </c>
      <c r="J137" s="55">
        <v>4026077086</v>
      </c>
    </row>
    <row r="138" spans="2:10">
      <c r="B138" s="71" t="s">
        <v>198</v>
      </c>
      <c r="C138" s="52"/>
      <c r="D138" s="53">
        <v>100503857000</v>
      </c>
      <c r="E138" s="53">
        <v>370966449166</v>
      </c>
      <c r="F138" s="53">
        <v>735306099711</v>
      </c>
      <c r="G138" s="53">
        <v>94355572</v>
      </c>
      <c r="H138" s="53">
        <v>-119738803049</v>
      </c>
      <c r="I138" s="54" t="s">
        <v>88</v>
      </c>
      <c r="J138" s="55">
        <v>1087131958400</v>
      </c>
    </row>
    <row r="139" spans="2:10">
      <c r="B139" s="71" t="s">
        <v>199</v>
      </c>
      <c r="C139" s="52"/>
      <c r="D139" s="53">
        <v>100503857000</v>
      </c>
      <c r="E139" s="53">
        <v>370966449166</v>
      </c>
      <c r="F139" s="53">
        <v>735306099711</v>
      </c>
      <c r="G139" s="53">
        <v>94355572</v>
      </c>
      <c r="H139" s="53">
        <v>-119738803049</v>
      </c>
      <c r="I139" s="54" t="s">
        <v>88</v>
      </c>
      <c r="J139" s="55">
        <v>1087131958400</v>
      </c>
    </row>
    <row r="140" spans="2:10">
      <c r="B140" s="71" t="s">
        <v>105</v>
      </c>
      <c r="C140" s="52"/>
      <c r="D140" s="54"/>
      <c r="E140" s="54"/>
      <c r="F140" s="54"/>
      <c r="G140" s="54"/>
      <c r="H140" s="54"/>
      <c r="I140" s="54"/>
      <c r="J140" s="56"/>
    </row>
    <row r="141" spans="2:10">
      <c r="B141" s="71" t="s">
        <v>106</v>
      </c>
      <c r="C141" s="52"/>
      <c r="D141" s="54" t="s">
        <v>88</v>
      </c>
      <c r="E141" s="54" t="s">
        <v>88</v>
      </c>
      <c r="F141" s="53">
        <v>112676335295</v>
      </c>
      <c r="G141" s="54" t="s">
        <v>88</v>
      </c>
      <c r="H141" s="54" t="s">
        <v>88</v>
      </c>
      <c r="I141" s="53">
        <v>4805292970</v>
      </c>
      <c r="J141" s="55">
        <v>117481628265</v>
      </c>
    </row>
    <row r="142" spans="2:10">
      <c r="B142" s="71" t="s">
        <v>189</v>
      </c>
      <c r="C142" s="52"/>
      <c r="D142" s="54" t="s">
        <v>88</v>
      </c>
      <c r="E142" s="54" t="s">
        <v>88</v>
      </c>
      <c r="F142" s="54" t="s">
        <v>88</v>
      </c>
      <c r="G142" s="53">
        <v>-638810260</v>
      </c>
      <c r="H142" s="54" t="s">
        <v>88</v>
      </c>
      <c r="I142" s="54" t="s">
        <v>88</v>
      </c>
      <c r="J142" s="55">
        <v>-638810260</v>
      </c>
    </row>
    <row r="143" spans="2:10">
      <c r="B143" s="72" t="s">
        <v>192</v>
      </c>
      <c r="C143" s="731"/>
      <c r="D143" s="729" t="s">
        <v>88</v>
      </c>
      <c r="E143" s="729" t="s">
        <v>88</v>
      </c>
      <c r="F143" s="729" t="s">
        <v>88</v>
      </c>
      <c r="G143" s="733">
        <v>23735929</v>
      </c>
      <c r="H143" s="729" t="s">
        <v>88</v>
      </c>
      <c r="I143" s="729" t="s">
        <v>88</v>
      </c>
      <c r="J143" s="723">
        <v>23735929</v>
      </c>
    </row>
    <row r="144" spans="2:10">
      <c r="B144" s="73" t="s">
        <v>193</v>
      </c>
      <c r="C144" s="732"/>
      <c r="D144" s="730"/>
      <c r="E144" s="730"/>
      <c r="F144" s="730"/>
      <c r="G144" s="734"/>
      <c r="H144" s="730"/>
      <c r="I144" s="730"/>
      <c r="J144" s="724"/>
    </row>
    <row r="145" spans="2:10">
      <c r="B145" s="71" t="s">
        <v>93</v>
      </c>
      <c r="C145" s="52"/>
      <c r="D145" s="54" t="s">
        <v>88</v>
      </c>
      <c r="E145" s="54" t="s">
        <v>88</v>
      </c>
      <c r="F145" s="54" t="s">
        <v>88</v>
      </c>
      <c r="G145" s="53">
        <v>3956316233</v>
      </c>
      <c r="H145" s="54" t="s">
        <v>88</v>
      </c>
      <c r="I145" s="53">
        <v>6914795</v>
      </c>
      <c r="J145" s="55">
        <v>3963231028</v>
      </c>
    </row>
    <row r="146" spans="2:10">
      <c r="B146" s="71" t="s">
        <v>107</v>
      </c>
      <c r="C146" s="52"/>
      <c r="D146" s="54"/>
      <c r="E146" s="54"/>
      <c r="F146" s="54"/>
      <c r="G146" s="54"/>
      <c r="H146" s="54"/>
      <c r="I146" s="54"/>
      <c r="J146" s="56"/>
    </row>
    <row r="147" spans="2:10">
      <c r="B147" s="71" t="s">
        <v>108</v>
      </c>
      <c r="C147" s="52">
        <v>22</v>
      </c>
      <c r="D147" s="53">
        <v>2942003000</v>
      </c>
      <c r="E147" s="54" t="s">
        <v>200</v>
      </c>
      <c r="F147" s="53">
        <v>-2942003000</v>
      </c>
      <c r="G147" s="54" t="s">
        <v>88</v>
      </c>
      <c r="H147" s="54" t="s">
        <v>88</v>
      </c>
      <c r="I147" s="54" t="s">
        <v>88</v>
      </c>
      <c r="J147" s="56" t="s">
        <v>88</v>
      </c>
    </row>
    <row r="148" spans="2:10">
      <c r="B148" s="71" t="s">
        <v>196</v>
      </c>
      <c r="C148" s="52">
        <v>24</v>
      </c>
      <c r="D148" s="53">
        <v>123911000</v>
      </c>
      <c r="E148" s="53">
        <v>3635179182</v>
      </c>
      <c r="F148" s="54" t="s">
        <v>88</v>
      </c>
      <c r="G148" s="54" t="s">
        <v>88</v>
      </c>
      <c r="H148" s="53">
        <v>-1387906797</v>
      </c>
      <c r="I148" s="54" t="s">
        <v>201</v>
      </c>
      <c r="J148" s="55">
        <v>2371183385</v>
      </c>
    </row>
    <row r="149" spans="2:10">
      <c r="B149" s="71" t="s">
        <v>197</v>
      </c>
      <c r="C149" s="52">
        <v>24</v>
      </c>
      <c r="D149" s="54" t="s">
        <v>88</v>
      </c>
      <c r="E149" s="54" t="s">
        <v>88</v>
      </c>
      <c r="F149" s="54" t="s">
        <v>88</v>
      </c>
      <c r="G149" s="54" t="s">
        <v>88</v>
      </c>
      <c r="H149" s="53">
        <v>4395579448</v>
      </c>
      <c r="I149" s="53">
        <v>91222285</v>
      </c>
      <c r="J149" s="55">
        <v>4486801733</v>
      </c>
    </row>
    <row r="150" spans="2:10">
      <c r="B150" s="71" t="s">
        <v>111</v>
      </c>
      <c r="C150" s="52">
        <v>23</v>
      </c>
      <c r="D150" s="54" t="s">
        <v>88</v>
      </c>
      <c r="E150" s="54" t="s">
        <v>88</v>
      </c>
      <c r="F150" s="54" t="s">
        <v>88</v>
      </c>
      <c r="G150" s="54" t="s">
        <v>88</v>
      </c>
      <c r="H150" s="53">
        <v>-1242792120</v>
      </c>
      <c r="I150" s="54" t="s">
        <v>88</v>
      </c>
      <c r="J150" s="55">
        <v>-1242792120</v>
      </c>
    </row>
    <row r="151" spans="2:10">
      <c r="B151" s="71" t="s">
        <v>202</v>
      </c>
      <c r="C151" s="52">
        <v>23</v>
      </c>
      <c r="D151" s="54" t="s">
        <v>88</v>
      </c>
      <c r="E151" s="54" t="s">
        <v>88</v>
      </c>
      <c r="F151" s="54" t="s">
        <v>88</v>
      </c>
      <c r="G151" s="54" t="s">
        <v>88</v>
      </c>
      <c r="H151" s="53">
        <v>55758711579</v>
      </c>
      <c r="I151" s="54" t="s">
        <v>88</v>
      </c>
      <c r="J151" s="55">
        <v>55758711579</v>
      </c>
    </row>
    <row r="152" spans="2:10">
      <c r="B152" s="71" t="s">
        <v>203</v>
      </c>
      <c r="C152" s="57"/>
      <c r="D152" s="54" t="s">
        <v>88</v>
      </c>
      <c r="E152" s="54" t="s">
        <v>88</v>
      </c>
      <c r="F152" s="54" t="s">
        <v>88</v>
      </c>
      <c r="G152" s="54" t="s">
        <v>88</v>
      </c>
      <c r="H152" s="53">
        <v>-19525103377</v>
      </c>
      <c r="I152" s="54" t="s">
        <v>88</v>
      </c>
      <c r="J152" s="55">
        <v>-19525103377</v>
      </c>
    </row>
    <row r="153" spans="2:10">
      <c r="B153" s="71" t="s">
        <v>160</v>
      </c>
      <c r="C153" s="57"/>
      <c r="D153" s="54" t="s">
        <v>88</v>
      </c>
      <c r="E153" s="54" t="s">
        <v>88</v>
      </c>
      <c r="F153" s="54" t="s">
        <v>88</v>
      </c>
      <c r="G153" s="54" t="s">
        <v>88</v>
      </c>
      <c r="H153" s="54" t="s">
        <v>88</v>
      </c>
      <c r="I153" s="53">
        <v>747322840</v>
      </c>
      <c r="J153" s="55">
        <v>747322840</v>
      </c>
    </row>
    <row r="154" spans="2:10">
      <c r="B154" s="71" t="s">
        <v>112</v>
      </c>
      <c r="C154" s="57"/>
      <c r="D154" s="54" t="s">
        <v>88</v>
      </c>
      <c r="E154" s="54" t="s">
        <v>88</v>
      </c>
      <c r="F154" s="54" t="s">
        <v>88</v>
      </c>
      <c r="G154" s="54" t="s">
        <v>88</v>
      </c>
      <c r="H154" s="53">
        <v>2487276700</v>
      </c>
      <c r="I154" s="53">
        <v>-2487276700</v>
      </c>
      <c r="J154" s="56" t="s">
        <v>204</v>
      </c>
    </row>
    <row r="155" spans="2:10">
      <c r="B155" s="71" t="s">
        <v>113</v>
      </c>
      <c r="C155" s="57"/>
      <c r="D155" s="54" t="s">
        <v>88</v>
      </c>
      <c r="E155" s="54" t="s">
        <v>88</v>
      </c>
      <c r="F155" s="54" t="s">
        <v>88</v>
      </c>
      <c r="G155" s="54" t="s">
        <v>88</v>
      </c>
      <c r="H155" s="54" t="s">
        <v>88</v>
      </c>
      <c r="I155" s="53">
        <v>97223477251</v>
      </c>
      <c r="J155" s="55">
        <v>97223477251</v>
      </c>
    </row>
    <row r="156" spans="2:10">
      <c r="B156" s="74" t="s">
        <v>205</v>
      </c>
      <c r="C156" s="58"/>
      <c r="D156" s="59">
        <v>103569771000</v>
      </c>
      <c r="E156" s="59">
        <v>374601628348</v>
      </c>
      <c r="F156" s="59">
        <v>845040432006</v>
      </c>
      <c r="G156" s="59">
        <v>3435597474</v>
      </c>
      <c r="H156" s="59">
        <v>-79253037616</v>
      </c>
      <c r="I156" s="59">
        <v>100386953441</v>
      </c>
      <c r="J156" s="60">
        <v>1347781344653</v>
      </c>
    </row>
    <row r="157" spans="2:10">
      <c r="B157" s="67" t="s">
        <v>62</v>
      </c>
      <c r="C157" s="32"/>
      <c r="D157" s="32"/>
      <c r="E157" s="32"/>
      <c r="F157" s="32"/>
      <c r="G157" s="32"/>
      <c r="H157" s="32"/>
      <c r="I157" s="32"/>
      <c r="J157" s="32"/>
    </row>
    <row r="158" spans="2:10">
      <c r="B158" s="36" t="s">
        <v>114</v>
      </c>
      <c r="C158" s="32"/>
      <c r="D158" s="32"/>
      <c r="E158" s="32"/>
      <c r="F158" s="32"/>
      <c r="G158" s="32"/>
      <c r="H158" s="32"/>
      <c r="I158" s="32"/>
      <c r="J158" s="32"/>
    </row>
    <row r="159" spans="2:10">
      <c r="B159" s="725" t="s">
        <v>187</v>
      </c>
      <c r="C159" s="725"/>
      <c r="D159" s="32"/>
      <c r="E159" s="32"/>
      <c r="F159" s="32"/>
      <c r="G159" s="32"/>
      <c r="H159" s="32"/>
      <c r="I159" s="32"/>
      <c r="J159" s="32"/>
    </row>
    <row r="160" spans="2:10">
      <c r="B160" s="725" t="s">
        <v>188</v>
      </c>
      <c r="C160" s="725"/>
      <c r="D160" s="32"/>
      <c r="E160" s="32"/>
      <c r="F160" s="32"/>
      <c r="G160" s="32"/>
      <c r="H160" s="32"/>
      <c r="I160" s="32"/>
      <c r="J160" s="32"/>
    </row>
    <row r="161" spans="2:10">
      <c r="B161" s="67" t="s">
        <v>15</v>
      </c>
      <c r="C161" s="37" t="s">
        <v>12</v>
      </c>
      <c r="D161" s="32"/>
      <c r="E161" s="32"/>
      <c r="F161" s="32"/>
      <c r="G161" s="32"/>
      <c r="H161" s="32"/>
      <c r="I161" s="32"/>
      <c r="J161" s="32"/>
    </row>
    <row r="162" spans="2:10">
      <c r="B162" s="68" t="s">
        <v>16</v>
      </c>
      <c r="C162" s="38" t="s">
        <v>0</v>
      </c>
      <c r="D162" s="726" t="s">
        <v>170</v>
      </c>
      <c r="E162" s="727"/>
      <c r="F162" s="726" t="s">
        <v>173</v>
      </c>
      <c r="G162" s="728"/>
      <c r="H162" s="32"/>
      <c r="I162" s="32"/>
      <c r="J162" s="32"/>
    </row>
    <row r="163" spans="2:10">
      <c r="B163" s="69" t="s">
        <v>85</v>
      </c>
      <c r="C163" s="39"/>
      <c r="D163" s="40"/>
      <c r="E163" s="42">
        <v>145158529423</v>
      </c>
      <c r="F163" s="40"/>
      <c r="G163" s="43">
        <v>137081056409</v>
      </c>
      <c r="H163" s="32"/>
      <c r="I163" s="32"/>
      <c r="J163" s="32"/>
    </row>
    <row r="164" spans="2:10">
      <c r="B164" s="69" t="s">
        <v>115</v>
      </c>
      <c r="C164" s="39">
        <v>32</v>
      </c>
      <c r="D164" s="42">
        <v>173422895801</v>
      </c>
      <c r="E164" s="40"/>
      <c r="F164" s="42">
        <v>164982937572</v>
      </c>
      <c r="G164" s="41"/>
      <c r="H164" s="32"/>
      <c r="I164" s="32"/>
      <c r="J164" s="32"/>
    </row>
    <row r="165" spans="2:10">
      <c r="B165" s="69" t="s">
        <v>116</v>
      </c>
      <c r="C165" s="39"/>
      <c r="D165" s="42">
        <v>-28264366378</v>
      </c>
      <c r="E165" s="40"/>
      <c r="F165" s="42">
        <v>-27901881163</v>
      </c>
      <c r="G165" s="41"/>
      <c r="H165" s="32"/>
      <c r="I165" s="32"/>
      <c r="J165" s="32"/>
    </row>
    <row r="166" spans="2:10">
      <c r="B166" s="69" t="s">
        <v>86</v>
      </c>
      <c r="C166" s="39"/>
      <c r="D166" s="40"/>
      <c r="E166" s="42">
        <v>-106337549776</v>
      </c>
      <c r="F166" s="40"/>
      <c r="G166" s="43">
        <v>-229375318160</v>
      </c>
      <c r="H166" s="32"/>
      <c r="I166" s="32"/>
      <c r="J166" s="32"/>
    </row>
    <row r="167" spans="2:10">
      <c r="B167" s="69" t="s">
        <v>117</v>
      </c>
      <c r="C167" s="39"/>
      <c r="D167" s="42">
        <v>50371275515</v>
      </c>
      <c r="E167" s="40"/>
      <c r="F167" s="42">
        <v>37553546321</v>
      </c>
      <c r="G167" s="41"/>
      <c r="H167" s="32"/>
      <c r="I167" s="32"/>
      <c r="J167" s="32"/>
    </row>
    <row r="168" spans="2:10">
      <c r="B168" s="69" t="s">
        <v>118</v>
      </c>
      <c r="C168" s="39"/>
      <c r="D168" s="42">
        <v>2396278168</v>
      </c>
      <c r="E168" s="40"/>
      <c r="F168" s="42">
        <v>4217730799</v>
      </c>
      <c r="G168" s="41"/>
      <c r="H168" s="32"/>
      <c r="I168" s="32"/>
      <c r="J168" s="32"/>
    </row>
    <row r="169" spans="2:10">
      <c r="B169" s="69" t="s">
        <v>119</v>
      </c>
      <c r="C169" s="39"/>
      <c r="D169" s="42">
        <v>20290820</v>
      </c>
      <c r="E169" s="40"/>
      <c r="F169" s="40" t="s">
        <v>88</v>
      </c>
      <c r="G169" s="41"/>
      <c r="H169" s="32"/>
      <c r="I169" s="32"/>
      <c r="J169" s="32"/>
    </row>
    <row r="170" spans="2:10">
      <c r="B170" s="69" t="s">
        <v>206</v>
      </c>
      <c r="C170" s="39"/>
      <c r="D170" s="42">
        <v>17321226617</v>
      </c>
      <c r="E170" s="40"/>
      <c r="F170" s="42">
        <v>21031432180</v>
      </c>
      <c r="G170" s="41"/>
      <c r="H170" s="32"/>
      <c r="I170" s="32"/>
      <c r="J170" s="32"/>
    </row>
    <row r="171" spans="2:10">
      <c r="B171" s="69" t="s">
        <v>121</v>
      </c>
      <c r="C171" s="39"/>
      <c r="D171" s="42">
        <v>9387278951</v>
      </c>
      <c r="E171" s="40"/>
      <c r="F171" s="42">
        <v>9359781368</v>
      </c>
      <c r="G171" s="41"/>
      <c r="H171" s="32"/>
      <c r="I171" s="32"/>
      <c r="J171" s="32"/>
    </row>
    <row r="172" spans="2:10">
      <c r="B172" s="69" t="s">
        <v>122</v>
      </c>
      <c r="C172" s="39"/>
      <c r="D172" s="42">
        <v>640875973</v>
      </c>
      <c r="E172" s="40"/>
      <c r="F172" s="40" t="s">
        <v>2</v>
      </c>
      <c r="G172" s="41"/>
      <c r="H172" s="32"/>
      <c r="I172" s="32"/>
      <c r="J172" s="32"/>
    </row>
    <row r="173" spans="2:10">
      <c r="B173" s="69" t="s">
        <v>123</v>
      </c>
      <c r="C173" s="39"/>
      <c r="D173" s="42">
        <v>3705063120</v>
      </c>
      <c r="E173" s="40"/>
      <c r="F173" s="42">
        <v>2897781600</v>
      </c>
      <c r="G173" s="41"/>
      <c r="H173" s="32"/>
      <c r="I173" s="32"/>
      <c r="J173" s="32"/>
    </row>
    <row r="174" spans="2:10">
      <c r="B174" s="69" t="s">
        <v>207</v>
      </c>
      <c r="C174" s="39"/>
      <c r="D174" s="42">
        <v>700000000</v>
      </c>
      <c r="E174" s="40"/>
      <c r="F174" s="40" t="s">
        <v>88</v>
      </c>
      <c r="G174" s="41"/>
      <c r="H174" s="32"/>
      <c r="I174" s="32"/>
      <c r="J174" s="32"/>
    </row>
    <row r="175" spans="2:10">
      <c r="B175" s="69" t="s">
        <v>125</v>
      </c>
      <c r="C175" s="39"/>
      <c r="D175" s="42">
        <v>4385687364</v>
      </c>
      <c r="E175" s="40"/>
      <c r="F175" s="40" t="s">
        <v>2</v>
      </c>
      <c r="G175" s="41"/>
      <c r="H175" s="32"/>
      <c r="I175" s="32"/>
      <c r="J175" s="32"/>
    </row>
    <row r="176" spans="2:10">
      <c r="B176" s="69" t="s">
        <v>126</v>
      </c>
      <c r="C176" s="39"/>
      <c r="D176" s="42">
        <v>195150000</v>
      </c>
      <c r="E176" s="40"/>
      <c r="F176" s="42">
        <v>46820374</v>
      </c>
      <c r="G176" s="41"/>
      <c r="H176" s="32"/>
      <c r="I176" s="32"/>
      <c r="J176" s="32"/>
    </row>
    <row r="177" spans="2:10">
      <c r="B177" s="69" t="s">
        <v>165</v>
      </c>
      <c r="C177" s="39">
        <v>35</v>
      </c>
      <c r="D177" s="42">
        <v>11619424502</v>
      </c>
      <c r="E177" s="40"/>
      <c r="F177" s="40" t="s">
        <v>2</v>
      </c>
      <c r="G177" s="41"/>
      <c r="H177" s="32"/>
      <c r="I177" s="32"/>
      <c r="J177" s="32"/>
    </row>
    <row r="178" spans="2:10">
      <c r="B178" s="69" t="s">
        <v>128</v>
      </c>
      <c r="C178" s="39"/>
      <c r="D178" s="42">
        <v>-156708825291</v>
      </c>
      <c r="E178" s="40"/>
      <c r="F178" s="42">
        <v>-266928864481</v>
      </c>
      <c r="G178" s="41"/>
      <c r="H178" s="32"/>
      <c r="I178" s="32"/>
      <c r="J178" s="32"/>
    </row>
    <row r="179" spans="2:10">
      <c r="B179" s="69" t="s">
        <v>208</v>
      </c>
      <c r="C179" s="39"/>
      <c r="D179" s="42">
        <v>-11094827480</v>
      </c>
      <c r="E179" s="40"/>
      <c r="F179" s="42">
        <v>-16772408</v>
      </c>
      <c r="G179" s="41"/>
      <c r="H179" s="32"/>
      <c r="I179" s="32"/>
      <c r="J179" s="32"/>
    </row>
    <row r="180" spans="2:10">
      <c r="B180" s="69" t="s">
        <v>130</v>
      </c>
      <c r="C180" s="39"/>
      <c r="D180" s="42">
        <v>-5673517715</v>
      </c>
      <c r="E180" s="40"/>
      <c r="F180" s="42">
        <v>-14305694847</v>
      </c>
      <c r="G180" s="41"/>
      <c r="H180" s="32"/>
      <c r="I180" s="32"/>
      <c r="J180" s="32"/>
    </row>
    <row r="181" spans="2:10">
      <c r="B181" s="69" t="s">
        <v>209</v>
      </c>
      <c r="C181" s="39"/>
      <c r="D181" s="42">
        <v>-795691260</v>
      </c>
      <c r="E181" s="40"/>
      <c r="F181" s="42">
        <v>-1349999500</v>
      </c>
      <c r="G181" s="41"/>
      <c r="H181" s="32"/>
      <c r="I181" s="32"/>
      <c r="J181" s="32"/>
    </row>
    <row r="182" spans="2:10">
      <c r="B182" s="69" t="s">
        <v>132</v>
      </c>
      <c r="C182" s="39"/>
      <c r="D182" s="42">
        <v>-1756103200</v>
      </c>
      <c r="E182" s="40"/>
      <c r="F182" s="42">
        <v>-112458857350</v>
      </c>
      <c r="G182" s="41"/>
      <c r="H182" s="32"/>
      <c r="I182" s="32"/>
      <c r="J182" s="32"/>
    </row>
    <row r="183" spans="2:10">
      <c r="B183" s="69" t="s">
        <v>133</v>
      </c>
      <c r="C183" s="39"/>
      <c r="D183" s="42">
        <v>-2000000000</v>
      </c>
      <c r="E183" s="40"/>
      <c r="F183" s="42">
        <v>-51626530060</v>
      </c>
      <c r="G183" s="41"/>
      <c r="H183" s="32"/>
      <c r="I183" s="32"/>
      <c r="J183" s="32"/>
    </row>
    <row r="184" spans="2:10">
      <c r="B184" s="69" t="s">
        <v>134</v>
      </c>
      <c r="C184" s="39"/>
      <c r="D184" s="42">
        <v>-31471762686</v>
      </c>
      <c r="E184" s="40"/>
      <c r="F184" s="42">
        <v>-7354050577</v>
      </c>
      <c r="G184" s="41"/>
      <c r="H184" s="32"/>
      <c r="I184" s="32"/>
      <c r="J184" s="32"/>
    </row>
    <row r="185" spans="2:10">
      <c r="B185" s="69" t="s">
        <v>210</v>
      </c>
      <c r="C185" s="39"/>
      <c r="D185" s="42">
        <v>-103916922950</v>
      </c>
      <c r="E185" s="40"/>
      <c r="F185" s="42">
        <v>-79816959739</v>
      </c>
      <c r="G185" s="41"/>
      <c r="H185" s="32"/>
      <c r="I185" s="32"/>
      <c r="J185" s="32"/>
    </row>
    <row r="186" spans="2:10">
      <c r="B186" s="69" t="s">
        <v>211</v>
      </c>
      <c r="C186" s="39"/>
      <c r="D186" s="40"/>
      <c r="E186" s="42">
        <v>-11318210704</v>
      </c>
      <c r="F186" s="40"/>
      <c r="G186" s="43">
        <v>119866977510</v>
      </c>
      <c r="H186" s="32"/>
      <c r="I186" s="32"/>
      <c r="J186" s="32"/>
    </row>
    <row r="187" spans="2:10">
      <c r="B187" s="69" t="s">
        <v>136</v>
      </c>
      <c r="C187" s="39"/>
      <c r="D187" s="42">
        <v>282266110098</v>
      </c>
      <c r="E187" s="40"/>
      <c r="F187" s="42">
        <v>409509907274</v>
      </c>
      <c r="G187" s="41"/>
      <c r="H187" s="32"/>
      <c r="I187" s="32"/>
      <c r="J187" s="32"/>
    </row>
    <row r="188" spans="2:10">
      <c r="B188" s="69" t="s">
        <v>137</v>
      </c>
      <c r="C188" s="39"/>
      <c r="D188" s="42">
        <v>142488637093</v>
      </c>
      <c r="E188" s="40"/>
      <c r="F188" s="42">
        <v>73546667487</v>
      </c>
      <c r="G188" s="41"/>
      <c r="H188" s="32"/>
      <c r="I188" s="32"/>
      <c r="J188" s="32"/>
    </row>
    <row r="189" spans="2:10">
      <c r="B189" s="69" t="s">
        <v>138</v>
      </c>
      <c r="C189" s="39"/>
      <c r="D189" s="42">
        <v>107400000000</v>
      </c>
      <c r="E189" s="40"/>
      <c r="F189" s="42">
        <v>332370000000</v>
      </c>
      <c r="G189" s="41"/>
      <c r="H189" s="32"/>
      <c r="I189" s="32"/>
      <c r="J189" s="32"/>
    </row>
    <row r="190" spans="2:10">
      <c r="B190" s="69" t="s">
        <v>139</v>
      </c>
      <c r="C190" s="39"/>
      <c r="D190" s="42">
        <v>2377473005</v>
      </c>
      <c r="E190" s="40"/>
      <c r="F190" s="42">
        <v>3593239787</v>
      </c>
      <c r="G190" s="41"/>
      <c r="H190" s="32"/>
      <c r="I190" s="32"/>
      <c r="J190" s="32"/>
    </row>
    <row r="191" spans="2:10">
      <c r="B191" s="69" t="s">
        <v>212</v>
      </c>
      <c r="C191" s="39"/>
      <c r="D191" s="42">
        <v>30000000000</v>
      </c>
      <c r="E191" s="40"/>
      <c r="F191" s="40" t="s">
        <v>2</v>
      </c>
      <c r="G191" s="41"/>
      <c r="H191" s="32"/>
      <c r="I191" s="32"/>
      <c r="J191" s="32"/>
    </row>
    <row r="192" spans="2:10">
      <c r="B192" s="69" t="s">
        <v>140</v>
      </c>
      <c r="C192" s="39"/>
      <c r="D192" s="42">
        <v>-293584320802</v>
      </c>
      <c r="E192" s="40"/>
      <c r="F192" s="42">
        <v>-289642929764</v>
      </c>
      <c r="G192" s="41"/>
      <c r="H192" s="32"/>
      <c r="I192" s="32"/>
      <c r="J192" s="32"/>
    </row>
    <row r="193" spans="2:10">
      <c r="B193" s="69" t="s">
        <v>141</v>
      </c>
      <c r="C193" s="39"/>
      <c r="D193" s="42">
        <v>-36574509471</v>
      </c>
      <c r="E193" s="40"/>
      <c r="F193" s="42">
        <v>-32574033417</v>
      </c>
      <c r="G193" s="41"/>
      <c r="H193" s="32"/>
      <c r="I193" s="32"/>
      <c r="J193" s="32"/>
    </row>
    <row r="194" spans="2:10">
      <c r="B194" s="69" t="s">
        <v>166</v>
      </c>
      <c r="C194" s="39"/>
      <c r="D194" s="42">
        <v>-68400</v>
      </c>
      <c r="E194" s="40"/>
      <c r="F194" s="42">
        <v>-2592703715</v>
      </c>
      <c r="G194" s="41"/>
      <c r="H194" s="32"/>
      <c r="I194" s="32"/>
      <c r="J194" s="32"/>
    </row>
    <row r="195" spans="2:10">
      <c r="B195" s="69" t="s">
        <v>142</v>
      </c>
      <c r="C195" s="39"/>
      <c r="D195" s="42">
        <v>-241476364541</v>
      </c>
      <c r="E195" s="40"/>
      <c r="F195" s="42">
        <v>-132635983555</v>
      </c>
      <c r="G195" s="41"/>
      <c r="H195" s="32"/>
      <c r="I195" s="32"/>
      <c r="J195" s="32"/>
    </row>
    <row r="196" spans="2:10">
      <c r="B196" s="69" t="s">
        <v>167</v>
      </c>
      <c r="C196" s="39"/>
      <c r="D196" s="40" t="s">
        <v>2</v>
      </c>
      <c r="E196" s="40"/>
      <c r="F196" s="42">
        <v>-6476955548</v>
      </c>
      <c r="G196" s="41"/>
      <c r="H196" s="32"/>
      <c r="I196" s="32"/>
      <c r="J196" s="32"/>
    </row>
    <row r="197" spans="2:10">
      <c r="B197" s="69" t="s">
        <v>143</v>
      </c>
      <c r="C197" s="39"/>
      <c r="D197" s="42">
        <v>-14270883900</v>
      </c>
      <c r="E197" s="40"/>
      <c r="F197" s="42">
        <v>-45562520386</v>
      </c>
      <c r="G197" s="41"/>
      <c r="H197" s="32"/>
      <c r="I197" s="32"/>
      <c r="J197" s="32"/>
    </row>
    <row r="198" spans="2:10">
      <c r="B198" s="69" t="s">
        <v>144</v>
      </c>
      <c r="C198" s="39"/>
      <c r="D198" s="42">
        <v>-19702370</v>
      </c>
      <c r="E198" s="40"/>
      <c r="F198" s="42">
        <v>-96181467</v>
      </c>
      <c r="G198" s="41"/>
      <c r="H198" s="32"/>
      <c r="I198" s="32"/>
      <c r="J198" s="32"/>
    </row>
    <row r="199" spans="2:10">
      <c r="B199" s="69" t="s">
        <v>145</v>
      </c>
      <c r="C199" s="39"/>
      <c r="D199" s="42">
        <v>-1242792120</v>
      </c>
      <c r="E199" s="40"/>
      <c r="F199" s="42">
        <v>-69704551176</v>
      </c>
      <c r="G199" s="41"/>
      <c r="H199" s="32"/>
      <c r="I199" s="32"/>
      <c r="J199" s="32"/>
    </row>
    <row r="200" spans="2:10">
      <c r="B200" s="69" t="s">
        <v>213</v>
      </c>
      <c r="C200" s="39"/>
      <c r="D200" s="40" t="s">
        <v>2</v>
      </c>
      <c r="E200" s="40"/>
      <c r="F200" s="40">
        <v>-500</v>
      </c>
      <c r="G200" s="41"/>
      <c r="H200" s="32"/>
      <c r="I200" s="32"/>
      <c r="J200" s="32"/>
    </row>
    <row r="201" spans="2:10">
      <c r="B201" s="69" t="s">
        <v>168</v>
      </c>
      <c r="C201" s="39"/>
      <c r="D201" s="40"/>
      <c r="E201" s="42">
        <v>27502768943</v>
      </c>
      <c r="F201" s="40"/>
      <c r="G201" s="43">
        <v>27572715759</v>
      </c>
      <c r="H201" s="32"/>
      <c r="I201" s="32"/>
      <c r="J201" s="32"/>
    </row>
    <row r="202" spans="2:10">
      <c r="B202" s="69" t="s">
        <v>146</v>
      </c>
      <c r="C202" s="39"/>
      <c r="D202" s="40"/>
      <c r="E202" s="42">
        <v>495764482</v>
      </c>
      <c r="F202" s="40"/>
      <c r="G202" s="43">
        <v>21917985</v>
      </c>
      <c r="H202" s="32"/>
      <c r="I202" s="32"/>
      <c r="J202" s="32"/>
    </row>
    <row r="203" spans="2:10">
      <c r="B203" s="69" t="s">
        <v>147</v>
      </c>
      <c r="C203" s="39"/>
      <c r="D203" s="40"/>
      <c r="E203" s="42">
        <v>80753866536</v>
      </c>
      <c r="F203" s="40"/>
      <c r="G203" s="43">
        <v>53159232792</v>
      </c>
      <c r="H203" s="32"/>
      <c r="I203" s="32"/>
      <c r="J203" s="32"/>
    </row>
    <row r="204" spans="2:10">
      <c r="B204" s="70" t="s">
        <v>148</v>
      </c>
      <c r="C204" s="44"/>
      <c r="D204" s="45"/>
      <c r="E204" s="46">
        <v>108752399961</v>
      </c>
      <c r="F204" s="45"/>
      <c r="G204" s="47">
        <v>80753866536</v>
      </c>
      <c r="H204" s="32"/>
      <c r="I204" s="32"/>
      <c r="J204" s="32"/>
    </row>
    <row r="205" spans="2:10">
      <c r="B205" s="67" t="s">
        <v>62</v>
      </c>
      <c r="C205" s="32"/>
      <c r="D205" s="32"/>
      <c r="E205" s="32"/>
      <c r="F205" s="32"/>
      <c r="G205" s="32"/>
      <c r="H205" s="32"/>
      <c r="I205" s="32"/>
      <c r="J205" s="32"/>
    </row>
  </sheetData>
  <mergeCells count="44">
    <mergeCell ref="B30:C30"/>
    <mergeCell ref="B10:C10"/>
    <mergeCell ref="B15:C15"/>
    <mergeCell ref="B25:B26"/>
    <mergeCell ref="B28:C28"/>
    <mergeCell ref="B29:C29"/>
    <mergeCell ref="B122:B123"/>
    <mergeCell ref="C122:C123"/>
    <mergeCell ref="D32:E32"/>
    <mergeCell ref="F32:G32"/>
    <mergeCell ref="B76:C76"/>
    <mergeCell ref="B77:C77"/>
    <mergeCell ref="B78:C78"/>
    <mergeCell ref="B101:C101"/>
    <mergeCell ref="B102:C102"/>
    <mergeCell ref="B103:C103"/>
    <mergeCell ref="B118:C118"/>
    <mergeCell ref="B119:C119"/>
    <mergeCell ref="B120:C120"/>
    <mergeCell ref="D122:D123"/>
    <mergeCell ref="F122:F123"/>
    <mergeCell ref="H122:H123"/>
    <mergeCell ref="I122:I123"/>
    <mergeCell ref="J122:J123"/>
    <mergeCell ref="H128:H129"/>
    <mergeCell ref="I128:I129"/>
    <mergeCell ref="J128:J129"/>
    <mergeCell ref="C128:C129"/>
    <mergeCell ref="D128:D129"/>
    <mergeCell ref="E128:E129"/>
    <mergeCell ref="F128:F129"/>
    <mergeCell ref="G128:G129"/>
    <mergeCell ref="J143:J144"/>
    <mergeCell ref="B159:C159"/>
    <mergeCell ref="B160:C160"/>
    <mergeCell ref="D162:E162"/>
    <mergeCell ref="F162:G162"/>
    <mergeCell ref="H143:H144"/>
    <mergeCell ref="I143:I144"/>
    <mergeCell ref="C143:C144"/>
    <mergeCell ref="D143:D144"/>
    <mergeCell ref="E143:E144"/>
    <mergeCell ref="F143:F144"/>
    <mergeCell ref="G143:G144"/>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36"/>
  <sheetViews>
    <sheetView showGridLines="0" zoomScaleNormal="100" workbookViewId="0">
      <selection activeCell="C34" sqref="C34"/>
    </sheetView>
  </sheetViews>
  <sheetFormatPr defaultColWidth="0" defaultRowHeight="12.75" outlineLevelRow="1"/>
  <cols>
    <col min="1" max="1" width="6" style="84" customWidth="1"/>
    <col min="2" max="2" width="14.140625" style="84" customWidth="1"/>
    <col min="3" max="3" width="40.140625" style="84" customWidth="1"/>
    <col min="4" max="4" width="22" style="84" customWidth="1"/>
    <col min="5" max="9" width="18.5703125" style="84" customWidth="1"/>
    <col min="10" max="10" width="17.42578125" style="84" customWidth="1"/>
    <col min="11" max="13" width="15.140625" style="84" customWidth="1"/>
    <col min="14" max="14" width="13" style="127" customWidth="1"/>
    <col min="15" max="15" width="9" style="84" customWidth="1"/>
    <col min="16" max="17" width="0" style="84" hidden="1" customWidth="1"/>
    <col min="18" max="16384" width="9" style="84" hidden="1"/>
  </cols>
  <sheetData>
    <row r="1" spans="1:14" s="344" customFormat="1">
      <c r="A1" s="342"/>
      <c r="B1" s="343"/>
      <c r="C1" s="343"/>
      <c r="D1" s="343"/>
      <c r="E1" s="343"/>
      <c r="F1" s="343"/>
      <c r="G1" s="343"/>
      <c r="H1" s="343"/>
      <c r="I1" s="343"/>
      <c r="J1" s="343"/>
    </row>
    <row r="2" spans="1:14" s="344" customFormat="1">
      <c r="A2" s="342" t="s">
        <v>5782</v>
      </c>
      <c r="B2" s="343"/>
      <c r="C2" s="343"/>
      <c r="D2" s="343"/>
      <c r="E2" s="343"/>
      <c r="F2" s="343"/>
      <c r="G2" s="343"/>
      <c r="H2" s="343"/>
      <c r="I2" s="343"/>
      <c r="J2" s="345" t="s">
        <v>333</v>
      </c>
    </row>
    <row r="3" spans="1:14" s="344" customFormat="1">
      <c r="A3" s="346" t="s">
        <v>5783</v>
      </c>
      <c r="B3" s="347"/>
      <c r="C3" s="347"/>
      <c r="D3" s="347"/>
      <c r="E3" s="347"/>
      <c r="F3" s="347"/>
      <c r="G3" s="347"/>
      <c r="H3" s="347"/>
      <c r="I3" s="347"/>
      <c r="J3" s="348" t="s">
        <v>335</v>
      </c>
    </row>
    <row r="4" spans="1:14">
      <c r="N4" s="84"/>
    </row>
    <row r="5" spans="1:14" ht="48.75" customHeight="1">
      <c r="A5" s="85"/>
      <c r="B5" s="86" t="s">
        <v>336</v>
      </c>
      <c r="C5" s="87" t="s">
        <v>337</v>
      </c>
      <c r="D5" s="86" t="s">
        <v>338</v>
      </c>
      <c r="E5" s="86" t="s">
        <v>339</v>
      </c>
      <c r="F5" s="87" t="s">
        <v>340</v>
      </c>
      <c r="G5" s="86" t="s">
        <v>341</v>
      </c>
      <c r="H5" s="86" t="s">
        <v>342</v>
      </c>
      <c r="J5" s="87" t="s">
        <v>343</v>
      </c>
      <c r="K5" s="87" t="s">
        <v>344</v>
      </c>
      <c r="L5" s="86" t="s">
        <v>345</v>
      </c>
      <c r="N5" s="84"/>
    </row>
    <row r="6" spans="1:14">
      <c r="A6" s="85"/>
      <c r="B6" s="88"/>
      <c r="C6" s="88"/>
      <c r="D6" s="89"/>
      <c r="E6" s="89"/>
      <c r="F6" s="89"/>
      <c r="G6" s="90"/>
      <c r="H6" s="90"/>
      <c r="J6" s="91"/>
      <c r="K6" s="91"/>
      <c r="L6" s="91"/>
      <c r="N6" s="84"/>
    </row>
    <row r="7" spans="1:14">
      <c r="A7" s="85">
        <v>1</v>
      </c>
      <c r="B7" s="92" t="s">
        <v>509</v>
      </c>
      <c r="C7" s="93" t="s">
        <v>474</v>
      </c>
      <c r="D7" s="94">
        <f>(J7)/L7</f>
        <v>6.6373344299585331E-3</v>
      </c>
      <c r="E7" s="94">
        <f>(K7)/L7</f>
        <v>0.99336266557004149</v>
      </c>
      <c r="F7" s="351">
        <v>0.21</v>
      </c>
      <c r="G7" s="352">
        <v>0.76</v>
      </c>
      <c r="H7" s="96">
        <f>IF(B7="","",IFERROR(G7/(1+(1-F7)*(D7/E7)),"na"))</f>
        <v>0.7560093821245143</v>
      </c>
      <c r="I7" s="97"/>
      <c r="J7" s="353">
        <f>GPC!E7</f>
        <v>8237.4055719999997</v>
      </c>
      <c r="K7" s="353">
        <f>GPC!E20</f>
        <v>1232833.94</v>
      </c>
      <c r="L7" s="98">
        <f>J7+K7</f>
        <v>1241071.3455719999</v>
      </c>
      <c r="N7" s="84"/>
    </row>
    <row r="8" spans="1:14">
      <c r="A8" s="85">
        <v>2</v>
      </c>
      <c r="B8" s="92" t="s">
        <v>513</v>
      </c>
      <c r="C8" s="93" t="s">
        <v>475</v>
      </c>
      <c r="D8" s="94">
        <f t="shared" ref="D8:D9" si="0">(J8)/L8</f>
        <v>7.1035434007689071E-3</v>
      </c>
      <c r="E8" s="94">
        <f t="shared" ref="E8:E9" si="1">(K8)/L8</f>
        <v>0.99289645659923109</v>
      </c>
      <c r="F8" s="351">
        <v>0.21</v>
      </c>
      <c r="G8" s="352">
        <v>0.24</v>
      </c>
      <c r="H8" s="96">
        <f>IF(B8="","",IFERROR(G8/(1+(1-F8)*(D8/E8)),"na"))</f>
        <v>0.2386511560411777</v>
      </c>
      <c r="I8" s="97"/>
      <c r="J8" s="353">
        <f>GPC!G7</f>
        <v>7848.3733119999997</v>
      </c>
      <c r="K8" s="353">
        <f>GPC!G20</f>
        <v>1097004.9188000001</v>
      </c>
      <c r="L8" s="98">
        <f t="shared" ref="L8:L9" si="2">J8+K8</f>
        <v>1104853.2921120001</v>
      </c>
      <c r="N8" s="84"/>
    </row>
    <row r="9" spans="1:14">
      <c r="A9" s="85">
        <v>3</v>
      </c>
      <c r="B9" s="92" t="s">
        <v>518</v>
      </c>
      <c r="C9" s="93" t="s">
        <v>476</v>
      </c>
      <c r="D9" s="94">
        <f t="shared" si="0"/>
        <v>0.15481382677314609</v>
      </c>
      <c r="E9" s="94">
        <f t="shared" si="1"/>
        <v>0.84518617322685385</v>
      </c>
      <c r="F9" s="351">
        <v>0.21</v>
      </c>
      <c r="G9" s="352">
        <v>0.45</v>
      </c>
      <c r="H9" s="96">
        <f t="shared" ref="H9" si="3">IF(B9="","",IFERROR(G9/(1+(1-F9)*(D9/E9)),"na"))</f>
        <v>0.393114278368703</v>
      </c>
      <c r="I9" s="97"/>
      <c r="J9" s="353">
        <f>GPC!G8</f>
        <v>192755.81622899999</v>
      </c>
      <c r="K9" s="353">
        <f>GPC!H20</f>
        <v>1052325.5841000001</v>
      </c>
      <c r="L9" s="98">
        <f t="shared" si="2"/>
        <v>1245081.4003290001</v>
      </c>
      <c r="N9" s="84"/>
    </row>
    <row r="10" spans="1:14">
      <c r="A10" s="85"/>
      <c r="B10" s="92"/>
      <c r="C10" s="93"/>
      <c r="D10" s="94"/>
      <c r="E10" s="94"/>
      <c r="F10" s="94"/>
      <c r="G10" s="94"/>
      <c r="H10" s="94"/>
      <c r="I10" s="94"/>
      <c r="J10" s="94"/>
      <c r="K10" s="94"/>
      <c r="L10" s="94"/>
      <c r="N10" s="84"/>
    </row>
    <row r="11" spans="1:14" ht="6.95" customHeight="1" thickBot="1">
      <c r="A11" s="85"/>
      <c r="B11" s="99"/>
      <c r="C11" s="99"/>
      <c r="D11" s="100"/>
      <c r="E11" s="100"/>
      <c r="F11" s="100"/>
      <c r="G11" s="101"/>
      <c r="H11" s="101"/>
      <c r="J11" s="102"/>
      <c r="K11" s="102"/>
      <c r="L11" s="102"/>
      <c r="N11" s="84"/>
    </row>
    <row r="12" spans="1:14">
      <c r="A12" s="85"/>
      <c r="B12" s="103"/>
      <c r="C12" s="355" t="s">
        <v>354</v>
      </c>
      <c r="D12" s="356">
        <f>D7</f>
        <v>6.6373344299585331E-3</v>
      </c>
      <c r="E12" s="356">
        <f>E7</f>
        <v>0.99336266557004149</v>
      </c>
      <c r="F12" s="357"/>
      <c r="G12" s="357"/>
      <c r="H12" s="356">
        <f>H7</f>
        <v>0.7560093821245143</v>
      </c>
      <c r="N12" s="84"/>
    </row>
    <row r="13" spans="1:14">
      <c r="A13" s="88"/>
      <c r="B13" s="88"/>
      <c r="C13" s="88"/>
      <c r="D13" s="89"/>
      <c r="E13" s="88"/>
      <c r="F13" s="88"/>
      <c r="G13" s="88"/>
      <c r="H13" s="88"/>
      <c r="I13" s="88"/>
      <c r="J13" s="88"/>
      <c r="K13" s="88"/>
      <c r="N13" s="84"/>
    </row>
    <row r="14" spans="1:14">
      <c r="A14" s="88"/>
      <c r="B14" s="88" t="s">
        <v>355</v>
      </c>
      <c r="C14" s="88"/>
      <c r="D14" s="88"/>
      <c r="E14" s="90">
        <f>H12</f>
        <v>0.7560093821245143</v>
      </c>
      <c r="F14" s="108"/>
      <c r="G14" s="88"/>
      <c r="H14" s="88"/>
      <c r="I14" s="88"/>
      <c r="J14" s="88"/>
      <c r="K14" s="88"/>
      <c r="L14" s="88"/>
      <c r="N14" s="84"/>
    </row>
    <row r="15" spans="1:14">
      <c r="A15" s="88"/>
      <c r="B15" s="88" t="s">
        <v>356</v>
      </c>
      <c r="C15" s="88"/>
      <c r="D15" s="88"/>
      <c r="E15" s="109">
        <f>D12/E12</f>
        <v>6.6816829945483165E-3</v>
      </c>
      <c r="F15" s="108"/>
      <c r="G15" s="88"/>
      <c r="H15" s="88"/>
      <c r="I15" s="88"/>
      <c r="J15" s="88"/>
      <c r="K15" s="88"/>
      <c r="L15" s="88"/>
      <c r="N15" s="84"/>
    </row>
    <row r="16" spans="1:14">
      <c r="A16" s="88"/>
      <c r="B16" s="88" t="s">
        <v>357</v>
      </c>
      <c r="C16" s="88"/>
      <c r="D16" s="88"/>
      <c r="E16" s="350">
        <f>F7</f>
        <v>0.21</v>
      </c>
      <c r="F16" s="108"/>
      <c r="G16" s="88"/>
      <c r="H16" s="88"/>
      <c r="I16" s="88"/>
      <c r="J16" s="88"/>
      <c r="K16" s="88"/>
      <c r="L16" s="88"/>
      <c r="N16" s="84"/>
    </row>
    <row r="17" spans="1:14">
      <c r="A17" s="88"/>
      <c r="B17" s="88" t="s">
        <v>358</v>
      </c>
      <c r="C17" s="88"/>
      <c r="D17" s="88"/>
      <c r="E17" s="90">
        <f>E14*(1+(1-E16)*E15)</f>
        <v>0.76</v>
      </c>
      <c r="F17" s="108"/>
      <c r="G17" s="88"/>
      <c r="H17" s="88"/>
      <c r="I17" s="88"/>
      <c r="J17" s="88"/>
      <c r="K17" s="88"/>
      <c r="L17" s="88"/>
      <c r="N17" s="84"/>
    </row>
    <row r="18" spans="1:14" ht="7.5" customHeight="1">
      <c r="A18" s="88"/>
      <c r="B18" s="88"/>
      <c r="C18" s="88"/>
      <c r="D18" s="88"/>
      <c r="E18" s="110"/>
      <c r="F18" s="108"/>
      <c r="G18" s="88"/>
      <c r="H18" s="88"/>
      <c r="I18" s="88"/>
      <c r="J18" s="88"/>
      <c r="K18" s="88"/>
      <c r="L18" s="88"/>
      <c r="N18" s="84"/>
    </row>
    <row r="19" spans="1:14">
      <c r="A19" s="88"/>
      <c r="B19" s="88" t="s">
        <v>359</v>
      </c>
      <c r="C19" s="88"/>
      <c r="D19" s="88"/>
      <c r="E19" s="349">
        <v>1.67E-2</v>
      </c>
      <c r="F19" s="108"/>
      <c r="G19" s="88"/>
      <c r="H19" s="88"/>
      <c r="I19" s="88"/>
      <c r="J19" s="88"/>
      <c r="L19" s="88"/>
      <c r="N19" s="84"/>
    </row>
    <row r="20" spans="1:14">
      <c r="A20" s="88"/>
      <c r="B20" s="88" t="s">
        <v>360</v>
      </c>
      <c r="C20" s="88"/>
      <c r="D20" s="88"/>
      <c r="E20" s="349">
        <v>0.1031</v>
      </c>
      <c r="F20" s="108"/>
      <c r="G20" s="88"/>
      <c r="H20" s="88"/>
      <c r="I20" s="88"/>
      <c r="J20" s="88"/>
      <c r="N20" s="84"/>
    </row>
    <row r="21" spans="1:14">
      <c r="A21" s="88"/>
      <c r="B21" s="88" t="s">
        <v>361</v>
      </c>
      <c r="C21" s="88"/>
      <c r="D21" s="88"/>
      <c r="E21" s="111">
        <f>E17</f>
        <v>0.76</v>
      </c>
      <c r="F21" s="108"/>
      <c r="G21" s="88"/>
      <c r="H21" s="88"/>
      <c r="I21" s="88"/>
      <c r="J21" s="88"/>
      <c r="N21" s="84"/>
    </row>
    <row r="22" spans="1:14" ht="15">
      <c r="A22" s="88"/>
      <c r="B22" s="112" t="s">
        <v>362</v>
      </c>
      <c r="C22" s="88"/>
      <c r="D22" s="88"/>
      <c r="E22" s="113">
        <f>E19+(E20*E21)</f>
        <v>9.5056000000000002E-2</v>
      </c>
      <c r="F22" s="108"/>
      <c r="G22" s="88"/>
      <c r="H22" s="88"/>
      <c r="I22" s="88"/>
      <c r="J22" s="88"/>
      <c r="K22" s="114"/>
      <c r="L22" s="114"/>
      <c r="N22" s="84"/>
    </row>
    <row r="23" spans="1:14" ht="14.25">
      <c r="A23" s="88"/>
      <c r="B23" s="88"/>
      <c r="C23" s="88"/>
      <c r="D23" s="88"/>
      <c r="E23" s="110"/>
      <c r="F23" s="108"/>
      <c r="G23" s="88"/>
      <c r="H23" s="88"/>
      <c r="I23" s="88"/>
      <c r="J23" s="88"/>
      <c r="K23" s="115"/>
      <c r="L23" s="115"/>
      <c r="N23" s="84"/>
    </row>
    <row r="24" spans="1:14" ht="14.25" outlineLevel="1">
      <c r="A24" s="88"/>
      <c r="B24" s="88"/>
      <c r="C24" s="88"/>
      <c r="D24" s="88"/>
      <c r="E24" s="109"/>
      <c r="F24" s="108"/>
      <c r="G24" s="88"/>
      <c r="H24" s="88"/>
      <c r="I24" s="88"/>
      <c r="J24" s="88"/>
      <c r="K24" s="116"/>
      <c r="L24" s="117"/>
      <c r="N24" s="84"/>
    </row>
    <row r="25" spans="1:14" ht="14.25" outlineLevel="1">
      <c r="A25" s="88"/>
      <c r="B25" s="132" t="s">
        <v>363</v>
      </c>
      <c r="C25" s="133"/>
      <c r="D25" s="133"/>
      <c r="E25" s="134">
        <f>E22</f>
        <v>9.5056000000000002E-2</v>
      </c>
      <c r="F25" s="108"/>
      <c r="G25" s="88"/>
      <c r="H25" s="88"/>
      <c r="I25" s="88"/>
      <c r="J25" s="88"/>
      <c r="K25" s="116"/>
      <c r="L25" s="117"/>
      <c r="N25" s="84"/>
    </row>
    <row r="26" spans="1:14" ht="14.25" outlineLevel="1">
      <c r="A26" s="88"/>
      <c r="B26" s="88"/>
      <c r="C26" s="88"/>
      <c r="D26" s="88"/>
      <c r="E26" s="109"/>
      <c r="F26" s="108"/>
      <c r="H26" s="88"/>
      <c r="I26" s="88"/>
      <c r="J26" s="88"/>
      <c r="K26" s="116"/>
      <c r="L26" s="117"/>
      <c r="N26" s="84"/>
    </row>
    <row r="27" spans="1:14" ht="14.25">
      <c r="A27" s="88"/>
      <c r="B27" s="88" t="s">
        <v>364</v>
      </c>
      <c r="C27" s="88"/>
      <c r="D27" s="88"/>
      <c r="E27" s="354">
        <v>1.8700000000000001E-2</v>
      </c>
      <c r="F27" s="118"/>
      <c r="G27" s="88"/>
      <c r="H27" s="88"/>
      <c r="I27" s="88"/>
      <c r="J27" s="88"/>
      <c r="K27" s="116"/>
      <c r="L27" s="117"/>
      <c r="N27" s="84"/>
    </row>
    <row r="28" spans="1:14" ht="14.25">
      <c r="A28" s="88"/>
      <c r="B28" s="88" t="s">
        <v>357</v>
      </c>
      <c r="C28" s="88"/>
      <c r="D28" s="88"/>
      <c r="E28" s="109">
        <f>E16</f>
        <v>0.21</v>
      </c>
      <c r="F28" s="120"/>
      <c r="G28" s="88"/>
      <c r="H28" s="88"/>
      <c r="I28" s="88"/>
      <c r="J28" s="88"/>
      <c r="K28" s="116"/>
      <c r="L28" s="117"/>
      <c r="N28" s="84"/>
    </row>
    <row r="29" spans="1:14" ht="14.25">
      <c r="A29" s="88"/>
      <c r="B29" s="88"/>
      <c r="C29" s="88"/>
      <c r="D29" s="88"/>
      <c r="E29" s="123"/>
      <c r="F29" s="124"/>
      <c r="G29" s="88"/>
      <c r="H29" s="88"/>
      <c r="I29" s="88"/>
      <c r="J29" s="88"/>
      <c r="K29" s="116"/>
      <c r="L29" s="117"/>
      <c r="N29" s="84"/>
    </row>
    <row r="30" spans="1:14" ht="14.25">
      <c r="A30" s="88"/>
      <c r="B30" s="132" t="s">
        <v>366</v>
      </c>
      <c r="C30" s="133"/>
      <c r="D30" s="135"/>
      <c r="E30" s="136">
        <f>E27*(1-E28)</f>
        <v>1.4773000000000001E-2</v>
      </c>
      <c r="F30" s="124"/>
      <c r="G30" s="88"/>
      <c r="H30" s="88"/>
      <c r="I30" s="88"/>
      <c r="J30" s="88"/>
      <c r="K30" s="116"/>
      <c r="L30" s="117"/>
      <c r="N30" s="84"/>
    </row>
    <row r="31" spans="1:14" ht="14.25">
      <c r="A31" s="88"/>
      <c r="B31" s="88"/>
      <c r="C31" s="88"/>
      <c r="D31" s="109"/>
      <c r="E31" s="109"/>
      <c r="F31" s="108"/>
      <c r="G31" s="88"/>
      <c r="H31" s="88"/>
      <c r="I31" s="88"/>
      <c r="J31" s="88"/>
      <c r="K31" s="116"/>
      <c r="L31" s="117"/>
      <c r="N31" s="84"/>
    </row>
    <row r="32" spans="1:14" ht="14.25">
      <c r="A32" s="88"/>
      <c r="B32" s="88" t="s">
        <v>367</v>
      </c>
      <c r="C32" s="88"/>
      <c r="D32" s="109"/>
      <c r="E32" s="109">
        <f>D12</f>
        <v>6.6373344299585331E-3</v>
      </c>
      <c r="F32" s="108"/>
      <c r="G32" s="88"/>
      <c r="H32" s="88"/>
      <c r="I32" s="88"/>
      <c r="J32" s="88"/>
      <c r="K32" s="116"/>
      <c r="L32" s="117"/>
      <c r="N32" s="84"/>
    </row>
    <row r="33" spans="1:14" ht="14.25">
      <c r="A33" s="88"/>
      <c r="B33" s="88" t="s">
        <v>368</v>
      </c>
      <c r="C33" s="88"/>
      <c r="D33" s="109"/>
      <c r="E33" s="109">
        <f>E12</f>
        <v>0.99336266557004149</v>
      </c>
      <c r="F33" s="108"/>
      <c r="G33" s="88"/>
      <c r="H33" s="88"/>
      <c r="I33" s="88"/>
      <c r="J33" s="88"/>
      <c r="K33" s="116"/>
      <c r="L33" s="117"/>
      <c r="N33" s="84"/>
    </row>
    <row r="34" spans="1:14" ht="14.25">
      <c r="A34" s="88"/>
      <c r="B34" s="88"/>
      <c r="C34" s="88"/>
      <c r="D34" s="109"/>
      <c r="E34" s="109"/>
      <c r="F34" s="108"/>
      <c r="G34" s="88"/>
      <c r="H34" s="88"/>
      <c r="I34" s="88"/>
      <c r="J34" s="88"/>
      <c r="K34" s="116"/>
      <c r="L34" s="117"/>
      <c r="N34" s="84"/>
    </row>
    <row r="35" spans="1:14" ht="14.25">
      <c r="A35" s="88"/>
      <c r="B35" s="137" t="s">
        <v>369</v>
      </c>
      <c r="C35" s="138"/>
      <c r="D35" s="139"/>
      <c r="E35" s="140">
        <f>E30*E32+E25*E33</f>
        <v>9.4523134879959642E-2</v>
      </c>
      <c r="F35" s="108"/>
      <c r="G35" s="88"/>
      <c r="H35" s="88"/>
      <c r="I35" s="88"/>
      <c r="J35" s="88"/>
      <c r="K35" s="116"/>
      <c r="L35" s="117"/>
      <c r="N35" s="84"/>
    </row>
    <row r="36" spans="1:14" ht="14.25">
      <c r="A36" s="85"/>
      <c r="B36" s="85"/>
      <c r="C36" s="85"/>
      <c r="D36" s="125"/>
      <c r="E36" s="125"/>
      <c r="F36" s="85"/>
      <c r="G36" s="126" t="s">
        <v>371</v>
      </c>
      <c r="H36" s="85"/>
      <c r="I36" s="85"/>
      <c r="J36" s="85"/>
      <c r="K36" s="116"/>
      <c r="L36" s="117"/>
      <c r="N36" s="84"/>
    </row>
  </sheetData>
  <phoneticPr fontId="2" type="noConversion"/>
  <hyperlinks>
    <hyperlink ref="G30" r:id="rId1" display="https://www.kisrating.com/ratingsStatistics/statics_spread.do"/>
  </hyperlinks>
  <pageMargins left="0.7" right="0.7" top="0.75" bottom="0.75" header="0.3" footer="0.3"/>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Q165"/>
  <sheetViews>
    <sheetView showGridLines="0" zoomScale="130" zoomScaleNormal="130" workbookViewId="0">
      <pane xSplit="6" ySplit="6" topLeftCell="G7" activePane="bottomRight" state="frozen"/>
      <selection pane="topRight"/>
      <selection pane="bottomLeft"/>
      <selection pane="bottomRight" activeCell="J18" sqref="J18"/>
    </sheetView>
  </sheetViews>
  <sheetFormatPr defaultColWidth="8.5703125" defaultRowHeight="12"/>
  <cols>
    <col min="1" max="3" width="1.28515625" style="449" customWidth="1"/>
    <col min="4" max="4" width="1.28515625" style="457" customWidth="1"/>
    <col min="5" max="5" width="24.85546875" style="449" bestFit="1" customWidth="1"/>
    <col min="6" max="7" width="19.140625" style="449" customWidth="1"/>
    <col min="8" max="9" width="15.85546875" style="449" bestFit="1" customWidth="1"/>
    <col min="10" max="10" width="17.42578125" style="449" bestFit="1" customWidth="1"/>
    <col min="11" max="15" width="19.85546875" style="449" bestFit="1" customWidth="1"/>
    <col min="16" max="16384" width="8.5703125" style="449"/>
  </cols>
  <sheetData>
    <row r="1" spans="1:17" s="442" customFormat="1">
      <c r="D1" s="443"/>
    </row>
    <row r="2" spans="1:17" s="442" customFormat="1">
      <c r="D2" s="443"/>
    </row>
    <row r="3" spans="1:17" s="442" customFormat="1">
      <c r="D3" s="443"/>
    </row>
    <row r="4" spans="1:17" s="444" customFormat="1">
      <c r="D4" s="445"/>
    </row>
    <row r="5" spans="1:17" s="444" customFormat="1">
      <c r="A5" s="446"/>
      <c r="B5" s="446"/>
      <c r="C5" s="446"/>
      <c r="D5" s="447"/>
      <c r="E5" s="448" t="s">
        <v>372</v>
      </c>
      <c r="F5" s="446"/>
      <c r="G5" s="446"/>
      <c r="H5" s="446"/>
      <c r="I5" s="446"/>
      <c r="J5" s="446"/>
      <c r="K5" s="446"/>
      <c r="L5" s="446"/>
      <c r="M5" s="446"/>
      <c r="N5" s="446"/>
      <c r="O5" s="446"/>
    </row>
    <row r="6" spans="1:17" s="444" customFormat="1">
      <c r="A6" s="449"/>
      <c r="B6" s="449"/>
      <c r="C6" s="449"/>
      <c r="D6" s="450" t="s">
        <v>373</v>
      </c>
      <c r="E6" s="451"/>
      <c r="F6" s="451"/>
      <c r="G6" s="451"/>
      <c r="H6" s="452">
        <v>2018</v>
      </c>
      <c r="I6" s="451">
        <f>H6+1</f>
        <v>2019</v>
      </c>
      <c r="J6" s="451">
        <f>I6+1</f>
        <v>2020</v>
      </c>
      <c r="K6" s="451">
        <f>J6+1</f>
        <v>2021</v>
      </c>
      <c r="L6" s="451">
        <f t="shared" ref="L6:O6" si="0">K6+1</f>
        <v>2022</v>
      </c>
      <c r="M6" s="451">
        <f t="shared" si="0"/>
        <v>2023</v>
      </c>
      <c r="N6" s="451">
        <f t="shared" si="0"/>
        <v>2024</v>
      </c>
      <c r="O6" s="451">
        <f t="shared" si="0"/>
        <v>2025</v>
      </c>
    </row>
    <row r="7" spans="1:17" s="444" customFormat="1">
      <c r="A7" s="449"/>
      <c r="B7" s="449"/>
      <c r="C7" s="449"/>
      <c r="D7" s="453" t="s">
        <v>374</v>
      </c>
      <c r="E7" s="454"/>
      <c r="F7" s="454"/>
      <c r="G7" s="454"/>
      <c r="H7" s="455">
        <f t="shared" ref="H7:O7" si="1">H24</f>
        <v>791818.13182800007</v>
      </c>
      <c r="I7" s="455">
        <f t="shared" si="1"/>
        <v>867122.04961400002</v>
      </c>
      <c r="J7" s="456">
        <f t="shared" si="1"/>
        <v>1161896.28602</v>
      </c>
      <c r="K7" s="455">
        <f t="shared" si="1"/>
        <v>1208606.6668346941</v>
      </c>
      <c r="L7" s="455">
        <f t="shared" si="1"/>
        <v>1255869.0742579892</v>
      </c>
      <c r="M7" s="455">
        <f t="shared" si="1"/>
        <v>1304677.2530028645</v>
      </c>
      <c r="N7" s="455">
        <f t="shared" si="1"/>
        <v>1355054.977888789</v>
      </c>
      <c r="O7" s="455">
        <f t="shared" si="1"/>
        <v>1390348.124941505</v>
      </c>
    </row>
    <row r="8" spans="1:17" s="444" customFormat="1">
      <c r="A8" s="449"/>
      <c r="B8" s="449"/>
      <c r="C8" s="449"/>
      <c r="D8" s="457" t="s">
        <v>375</v>
      </c>
      <c r="E8" s="449"/>
      <c r="F8" s="449"/>
      <c r="G8" s="449"/>
      <c r="H8" s="458">
        <f t="shared" ref="H8:O8" si="2">H50</f>
        <v>606801.884984</v>
      </c>
      <c r="I8" s="458">
        <f t="shared" si="2"/>
        <v>665229.73462700006</v>
      </c>
      <c r="J8" s="459">
        <f>J50</f>
        <v>877970.41994499997</v>
      </c>
      <c r="K8" s="458">
        <f t="shared" si="2"/>
        <v>914586.22982088709</v>
      </c>
      <c r="L8" s="458">
        <f t="shared" si="2"/>
        <v>951725.45133978641</v>
      </c>
      <c r="M8" s="458">
        <f t="shared" si="2"/>
        <v>990127.94273736409</v>
      </c>
      <c r="N8" s="458">
        <f t="shared" si="2"/>
        <v>1029816.9902240145</v>
      </c>
      <c r="O8" s="458">
        <f t="shared" si="2"/>
        <v>1070792.673864617</v>
      </c>
    </row>
    <row r="9" spans="1:17" s="444" customFormat="1">
      <c r="A9" s="449"/>
      <c r="B9" s="449"/>
      <c r="C9" s="449"/>
      <c r="D9" s="453" t="s">
        <v>376</v>
      </c>
      <c r="E9" s="454"/>
      <c r="F9" s="454"/>
      <c r="G9" s="454"/>
      <c r="H9" s="460">
        <f>H7-H8</f>
        <v>185016.24684400007</v>
      </c>
      <c r="I9" s="460">
        <f t="shared" ref="I9:O9" si="3">I7-I8</f>
        <v>201892.31498699996</v>
      </c>
      <c r="J9" s="461">
        <f t="shared" si="3"/>
        <v>283925.86607500003</v>
      </c>
      <c r="K9" s="460">
        <f t="shared" si="3"/>
        <v>294020.43701380701</v>
      </c>
      <c r="L9" s="460">
        <f t="shared" si="3"/>
        <v>304143.62291820277</v>
      </c>
      <c r="M9" s="460">
        <f t="shared" si="3"/>
        <v>314549.31026550045</v>
      </c>
      <c r="N9" s="460">
        <f t="shared" si="3"/>
        <v>325237.98766477453</v>
      </c>
      <c r="O9" s="460">
        <f t="shared" si="3"/>
        <v>319555.45107688801</v>
      </c>
    </row>
    <row r="10" spans="1:17" s="444" customFormat="1">
      <c r="A10" s="449"/>
      <c r="B10" s="449"/>
      <c r="C10" s="449"/>
      <c r="D10" s="457" t="s">
        <v>462</v>
      </c>
      <c r="E10" s="449"/>
      <c r="F10" s="449"/>
      <c r="G10" s="449"/>
      <c r="H10" s="458">
        <f t="shared" ref="H10:O10" si="4">H87</f>
        <v>137432.06985300002</v>
      </c>
      <c r="I10" s="458">
        <f t="shared" si="4"/>
        <v>165117.440195</v>
      </c>
      <c r="J10" s="459">
        <f t="shared" si="4"/>
        <v>201414.09083900001</v>
      </c>
      <c r="K10" s="458">
        <f t="shared" si="4"/>
        <v>206896.01380886944</v>
      </c>
      <c r="L10" s="458">
        <f t="shared" si="4"/>
        <v>212553.45554180359</v>
      </c>
      <c r="M10" s="458">
        <f t="shared" si="4"/>
        <v>218397.60021399148</v>
      </c>
      <c r="N10" s="458">
        <f t="shared" si="4"/>
        <v>224435.69710160574</v>
      </c>
      <c r="O10" s="458">
        <f t="shared" si="4"/>
        <v>230602.40229478947</v>
      </c>
    </row>
    <row r="11" spans="1:17" s="444" customFormat="1">
      <c r="A11" s="449"/>
      <c r="B11" s="449"/>
      <c r="C11" s="449"/>
      <c r="D11" s="462" t="s">
        <v>218</v>
      </c>
      <c r="E11" s="463"/>
      <c r="F11" s="463"/>
      <c r="G11" s="463"/>
      <c r="H11" s="464">
        <f>H9-H10</f>
        <v>47584.176991000044</v>
      </c>
      <c r="I11" s="464">
        <f t="shared" ref="I11:O11" si="5">I9-I10</f>
        <v>36774.874791999959</v>
      </c>
      <c r="J11" s="461">
        <f t="shared" si="5"/>
        <v>82511.775236000016</v>
      </c>
      <c r="K11" s="464">
        <f t="shared" si="5"/>
        <v>87124.423204937571</v>
      </c>
      <c r="L11" s="464">
        <f t="shared" si="5"/>
        <v>91590.167376399186</v>
      </c>
      <c r="M11" s="464">
        <f t="shared" si="5"/>
        <v>96151.71005150897</v>
      </c>
      <c r="N11" s="464">
        <f t="shared" si="5"/>
        <v>100802.29056316879</v>
      </c>
      <c r="O11" s="464">
        <f t="shared" si="5"/>
        <v>88953.048782098544</v>
      </c>
    </row>
    <row r="12" spans="1:17" s="444" customFormat="1">
      <c r="A12" s="449"/>
      <c r="B12" s="449"/>
      <c r="C12" s="449"/>
      <c r="D12" s="462" t="s">
        <v>464</v>
      </c>
      <c r="E12" s="463"/>
      <c r="F12" s="463"/>
      <c r="G12" s="465">
        <v>0.21</v>
      </c>
      <c r="H12" s="464"/>
      <c r="I12" s="464"/>
      <c r="J12" s="461"/>
      <c r="K12" s="466">
        <f>K11*$G12</f>
        <v>18296.128873036891</v>
      </c>
      <c r="L12" s="466">
        <f t="shared" ref="L12:O12" si="6">L11*$G12</f>
        <v>19233.935149043828</v>
      </c>
      <c r="M12" s="466">
        <f t="shared" si="6"/>
        <v>20191.859110816884</v>
      </c>
      <c r="N12" s="466">
        <f t="shared" si="6"/>
        <v>21168.481018265444</v>
      </c>
      <c r="O12" s="466">
        <f t="shared" si="6"/>
        <v>18680.140244240694</v>
      </c>
    </row>
    <row r="13" spans="1:17" s="444" customFormat="1">
      <c r="A13" s="449"/>
      <c r="B13" s="449"/>
      <c r="C13" s="449"/>
      <c r="D13" s="467" t="s">
        <v>465</v>
      </c>
      <c r="E13" s="468"/>
      <c r="F13" s="468"/>
      <c r="G13" s="468"/>
      <c r="H13" s="469"/>
      <c r="I13" s="469"/>
      <c r="J13" s="470"/>
      <c r="K13" s="471">
        <f>K11-K12</f>
        <v>68828.294331900688</v>
      </c>
      <c r="L13" s="471">
        <f t="shared" ref="L13:O13" si="7">L11-L12</f>
        <v>72356.232227355358</v>
      </c>
      <c r="M13" s="471">
        <f t="shared" si="7"/>
        <v>75959.850940692093</v>
      </c>
      <c r="N13" s="471">
        <f t="shared" si="7"/>
        <v>79633.809544903343</v>
      </c>
      <c r="O13" s="471">
        <f t="shared" si="7"/>
        <v>70272.908537857846</v>
      </c>
    </row>
    <row r="14" spans="1:17" s="444" customFormat="1">
      <c r="A14" s="449"/>
      <c r="B14" s="449"/>
      <c r="C14" s="449"/>
      <c r="D14" s="457"/>
      <c r="E14" s="449"/>
      <c r="F14" s="449"/>
      <c r="G14" s="449"/>
      <c r="H14" s="449"/>
      <c r="I14" s="449"/>
      <c r="J14" s="472"/>
      <c r="K14" s="449"/>
      <c r="L14" s="449"/>
      <c r="M14" s="449"/>
      <c r="N14" s="449"/>
      <c r="O14" s="449"/>
    </row>
    <row r="15" spans="1:17" s="444" customFormat="1">
      <c r="A15" s="449"/>
      <c r="B15" s="449"/>
      <c r="C15" s="449"/>
      <c r="D15" s="473" t="s">
        <v>377</v>
      </c>
      <c r="E15" s="474"/>
      <c r="F15" s="474"/>
      <c r="G15" s="474"/>
      <c r="H15" s="474"/>
      <c r="I15" s="474"/>
      <c r="J15" s="475"/>
      <c r="K15" s="474"/>
      <c r="L15" s="474"/>
      <c r="M15" s="474"/>
      <c r="N15" s="474"/>
      <c r="O15" s="474"/>
    </row>
    <row r="16" spans="1:17" s="444" customFormat="1">
      <c r="A16" s="449"/>
      <c r="B16" s="449"/>
      <c r="C16" s="449"/>
      <c r="D16" s="457" t="s">
        <v>378</v>
      </c>
      <c r="E16" s="449"/>
      <c r="F16" s="449"/>
      <c r="G16" s="449"/>
      <c r="H16" s="476"/>
      <c r="I16" s="476"/>
      <c r="J16" s="477"/>
      <c r="K16" s="478">
        <f>K75+K124+K126</f>
        <v>16120.11193314</v>
      </c>
      <c r="L16" s="478">
        <f t="shared" ref="L16:O16" si="8">L75+L124+L126</f>
        <v>16442.514171802803</v>
      </c>
      <c r="M16" s="478">
        <f t="shared" si="8"/>
        <v>16771.364455238858</v>
      </c>
      <c r="N16" s="478">
        <f t="shared" si="8"/>
        <v>17106.791744343634</v>
      </c>
      <c r="O16" s="478">
        <f t="shared" si="8"/>
        <v>17448.927579230509</v>
      </c>
      <c r="Q16" s="444" t="s">
        <v>379</v>
      </c>
    </row>
    <row r="17" spans="1:17" s="444" customFormat="1">
      <c r="A17" s="449"/>
      <c r="B17" s="449"/>
      <c r="C17" s="449"/>
      <c r="D17" s="457" t="s">
        <v>380</v>
      </c>
      <c r="E17" s="449"/>
      <c r="F17" s="449"/>
      <c r="G17" s="449"/>
      <c r="H17" s="476"/>
      <c r="I17" s="476"/>
      <c r="J17" s="477"/>
      <c r="K17" s="478">
        <f>-K16</f>
        <v>-16120.11193314</v>
      </c>
      <c r="L17" s="478">
        <f t="shared" ref="L17:O17" si="9">-L16</f>
        <v>-16442.514171802803</v>
      </c>
      <c r="M17" s="478">
        <f t="shared" si="9"/>
        <v>-16771.364455238858</v>
      </c>
      <c r="N17" s="478">
        <f t="shared" si="9"/>
        <v>-17106.791744343634</v>
      </c>
      <c r="O17" s="478">
        <f t="shared" si="9"/>
        <v>-17448.927579230509</v>
      </c>
      <c r="Q17" s="444" t="s">
        <v>381</v>
      </c>
    </row>
    <row r="18" spans="1:17" s="444" customFormat="1">
      <c r="A18" s="449"/>
      <c r="B18" s="449"/>
      <c r="C18" s="449"/>
      <c r="D18" s="479" t="s">
        <v>382</v>
      </c>
      <c r="E18" s="480"/>
      <c r="F18" s="480"/>
      <c r="G18" s="480"/>
      <c r="H18" s="480"/>
      <c r="I18" s="480"/>
      <c r="J18" s="481"/>
      <c r="K18" s="482">
        <f>-K165</f>
        <v>-8092.8846909683198</v>
      </c>
      <c r="L18" s="482">
        <f t="shared" ref="L18:O18" si="10">-L165</f>
        <v>-8187.6247121084598</v>
      </c>
      <c r="M18" s="482">
        <f t="shared" si="10"/>
        <v>-8454.9269401647034</v>
      </c>
      <c r="N18" s="482">
        <f t="shared" si="10"/>
        <v>-8726.3020546337648</v>
      </c>
      <c r="O18" s="482">
        <f t="shared" si="10"/>
        <v>-5982.3458884491993</v>
      </c>
    </row>
    <row r="19" spans="1:17" s="485" customFormat="1">
      <c r="A19" s="483"/>
      <c r="B19" s="483"/>
      <c r="C19" s="483"/>
      <c r="D19" s="484" t="s">
        <v>383</v>
      </c>
      <c r="E19" s="448"/>
      <c r="F19" s="448"/>
      <c r="G19" s="448"/>
      <c r="H19" s="448"/>
      <c r="I19" s="448"/>
      <c r="J19" s="588"/>
      <c r="K19" s="589">
        <f>SUM(K13,K16:K18)</f>
        <v>60735.409640932368</v>
      </c>
      <c r="L19" s="589">
        <f t="shared" ref="L19:O19" si="11">SUM(L13,L16:L18)</f>
        <v>64168.607515246898</v>
      </c>
      <c r="M19" s="589">
        <f t="shared" si="11"/>
        <v>67504.92400052739</v>
      </c>
      <c r="N19" s="589">
        <f t="shared" si="11"/>
        <v>70907.507490269578</v>
      </c>
      <c r="O19" s="589">
        <f t="shared" si="11"/>
        <v>64290.562649408646</v>
      </c>
    </row>
    <row r="20" spans="1:17" s="444" customFormat="1">
      <c r="A20" s="449"/>
      <c r="B20" s="449"/>
      <c r="C20" s="449"/>
      <c r="D20" s="457"/>
      <c r="E20" s="449"/>
      <c r="F20" s="449"/>
      <c r="G20" s="449"/>
      <c r="H20" s="449"/>
      <c r="I20" s="449"/>
      <c r="J20" s="472"/>
      <c r="K20" s="449"/>
      <c r="L20" s="449"/>
      <c r="M20" s="449"/>
      <c r="N20" s="449"/>
      <c r="O20" s="449"/>
    </row>
    <row r="21" spans="1:17" s="444" customFormat="1">
      <c r="A21" s="449"/>
      <c r="B21" s="449"/>
      <c r="C21" s="449"/>
      <c r="D21" s="457"/>
      <c r="E21" s="449"/>
      <c r="F21" s="449"/>
      <c r="G21" s="449"/>
      <c r="H21" s="449"/>
      <c r="I21" s="449"/>
      <c r="J21" s="472"/>
      <c r="K21" s="449"/>
      <c r="L21" s="449"/>
      <c r="M21" s="449"/>
      <c r="N21" s="449"/>
      <c r="O21" s="449"/>
    </row>
    <row r="22" spans="1:17" s="444" customFormat="1">
      <c r="A22" s="446"/>
      <c r="B22" s="446"/>
      <c r="C22" s="446"/>
      <c r="D22" s="447"/>
      <c r="E22" s="448" t="s">
        <v>384</v>
      </c>
      <c r="F22" s="446"/>
      <c r="G22" s="446"/>
      <c r="H22" s="446"/>
      <c r="I22" s="446"/>
      <c r="J22" s="486"/>
      <c r="K22" s="446"/>
      <c r="L22" s="446"/>
      <c r="M22" s="446"/>
      <c r="N22" s="446"/>
      <c r="O22" s="446"/>
    </row>
    <row r="23" spans="1:17">
      <c r="J23" s="472"/>
    </row>
    <row r="24" spans="1:17" s="444" customFormat="1">
      <c r="C24" s="487" t="s">
        <v>217</v>
      </c>
      <c r="D24" s="488"/>
      <c r="E24" s="489"/>
      <c r="F24" s="489"/>
      <c r="G24" s="489"/>
      <c r="H24" s="490">
        <f t="shared" ref="H24:J24" si="12">SUM(H27:H32)</f>
        <v>791818.13182800007</v>
      </c>
      <c r="I24" s="490">
        <f t="shared" si="12"/>
        <v>867122.04961400002</v>
      </c>
      <c r="J24" s="490">
        <f t="shared" si="12"/>
        <v>1161896.28602</v>
      </c>
      <c r="K24" s="490">
        <f>SUM(K27:K32)</f>
        <v>1208606.6668346941</v>
      </c>
      <c r="L24" s="490">
        <f t="shared" ref="L24:O24" si="13">SUM(L27:L32)</f>
        <v>1255869.0742579892</v>
      </c>
      <c r="M24" s="490">
        <f t="shared" si="13"/>
        <v>1304677.2530028645</v>
      </c>
      <c r="N24" s="490">
        <f t="shared" si="13"/>
        <v>1355054.977888789</v>
      </c>
      <c r="O24" s="490">
        <f t="shared" si="13"/>
        <v>1390348.124941505</v>
      </c>
    </row>
    <row r="25" spans="1:17" s="444" customFormat="1">
      <c r="J25" s="494"/>
    </row>
    <row r="26" spans="1:17" s="444" customFormat="1">
      <c r="C26" s="492"/>
      <c r="D26" s="453" t="s">
        <v>5841</v>
      </c>
      <c r="E26" s="449"/>
      <c r="H26" s="493"/>
      <c r="I26" s="493"/>
      <c r="J26" s="494"/>
      <c r="K26" s="493"/>
      <c r="L26" s="493"/>
      <c r="M26" s="493"/>
      <c r="N26" s="493"/>
      <c r="O26" s="493"/>
    </row>
    <row r="27" spans="1:17" s="444" customFormat="1">
      <c r="C27" s="492"/>
      <c r="D27" s="445"/>
      <c r="F27" s="590" t="s">
        <v>5787</v>
      </c>
      <c r="G27" s="591"/>
      <c r="H27" s="592">
        <f>740778990013/10^6</f>
        <v>740778.99001299997</v>
      </c>
      <c r="I27" s="593">
        <f>699468221764/10^6</f>
        <v>699468.22176400002</v>
      </c>
      <c r="J27" s="595">
        <f>495043275399/10^6</f>
        <v>495043.27539899998</v>
      </c>
      <c r="K27" s="599">
        <f t="shared" ref="K27:O32" si="14">J27*(1+K36)*(1+$K$46)</f>
        <v>506403.06255977345</v>
      </c>
      <c r="L27" s="599">
        <f t="shared" si="14"/>
        <v>518023.52342474792</v>
      </c>
      <c r="M27" s="599">
        <f t="shared" si="14"/>
        <v>529910.63968874747</v>
      </c>
      <c r="N27" s="599">
        <f t="shared" si="14"/>
        <v>542070.53030889912</v>
      </c>
      <c r="O27" s="599">
        <f t="shared" si="14"/>
        <v>560976.0372159665</v>
      </c>
    </row>
    <row r="28" spans="1:17" s="444" customFormat="1">
      <c r="C28" s="492"/>
      <c r="D28" s="445"/>
      <c r="F28" s="590" t="s">
        <v>5788</v>
      </c>
      <c r="G28" s="591"/>
      <c r="H28" s="592">
        <f>43311505221/10^6</f>
        <v>43311.505220999999</v>
      </c>
      <c r="I28" s="593">
        <f>159318161080/10^6</f>
        <v>159318.16107999999</v>
      </c>
      <c r="J28" s="595">
        <f>515436539060/10^6</f>
        <v>515436.53905999998</v>
      </c>
      <c r="K28" s="599">
        <f t="shared" si="14"/>
        <v>543148.83298357879</v>
      </c>
      <c r="L28" s="599">
        <f t="shared" si="14"/>
        <v>570731.20871973888</v>
      </c>
      <c r="M28" s="599">
        <f t="shared" si="14"/>
        <v>599146.9084291734</v>
      </c>
      <c r="N28" s="599">
        <f t="shared" si="14"/>
        <v>628381.75316693797</v>
      </c>
      <c r="O28" s="599">
        <f t="shared" si="14"/>
        <v>640302.52466084005</v>
      </c>
    </row>
    <row r="29" spans="1:17" s="444" customFormat="1">
      <c r="C29" s="492"/>
      <c r="D29" s="445"/>
      <c r="F29" s="590" t="s">
        <v>5789</v>
      </c>
      <c r="G29" s="591"/>
      <c r="H29" s="594" t="s">
        <v>2</v>
      </c>
      <c r="I29" s="594" t="s">
        <v>2</v>
      </c>
      <c r="J29" s="595">
        <f>123382133701/10^6</f>
        <v>123382.133701</v>
      </c>
      <c r="K29" s="599">
        <f t="shared" si="14"/>
        <v>130629.01961279106</v>
      </c>
      <c r="L29" s="599">
        <f t="shared" si="14"/>
        <v>138301.55350004821</v>
      </c>
      <c r="M29" s="599">
        <f t="shared" si="14"/>
        <v>146424.73592180101</v>
      </c>
      <c r="N29" s="599">
        <f t="shared" si="14"/>
        <v>155025.03585226677</v>
      </c>
      <c r="O29" s="599">
        <f t="shared" si="14"/>
        <v>158736.51759296513</v>
      </c>
    </row>
    <row r="30" spans="1:17" s="444" customFormat="1">
      <c r="C30" s="492"/>
      <c r="D30" s="445"/>
      <c r="F30" s="590" t="s">
        <v>5790</v>
      </c>
      <c r="G30" s="591"/>
      <c r="H30" s="594" t="s">
        <v>2</v>
      </c>
      <c r="I30" s="594" t="s">
        <v>2</v>
      </c>
      <c r="J30" s="595">
        <f>13327254868/10^6</f>
        <v>13327.254868</v>
      </c>
      <c r="K30" s="599">
        <f t="shared" si="14"/>
        <v>13566.831873156518</v>
      </c>
      <c r="L30" s="599">
        <f t="shared" si="14"/>
        <v>13797.228600320061</v>
      </c>
      <c r="M30" s="599">
        <f t="shared" si="14"/>
        <v>14017.821937588707</v>
      </c>
      <c r="N30" s="599">
        <f t="shared" si="14"/>
        <v>14228.006808876431</v>
      </c>
      <c r="O30" s="599">
        <f t="shared" si="14"/>
        <v>14724.229469875419</v>
      </c>
    </row>
    <row r="31" spans="1:17" s="444" customFormat="1">
      <c r="C31" s="492"/>
      <c r="D31" s="445"/>
      <c r="F31" s="590" t="s">
        <v>5791</v>
      </c>
      <c r="G31" s="591"/>
      <c r="H31" s="592">
        <f>3707874440/10^6</f>
        <v>3707.87444</v>
      </c>
      <c r="I31" s="593">
        <f>4997503378/10^6</f>
        <v>4997.5033780000003</v>
      </c>
      <c r="J31" s="595">
        <f>9345018449/10^6</f>
        <v>9345.0184489999992</v>
      </c>
      <c r="K31" s="599">
        <f t="shared" si="14"/>
        <v>9336.4979910023794</v>
      </c>
      <c r="L31" s="599">
        <f t="shared" si="14"/>
        <v>9327.9853016576399</v>
      </c>
      <c r="M31" s="599">
        <f t="shared" si="14"/>
        <v>9319.4803738825976</v>
      </c>
      <c r="N31" s="599">
        <f t="shared" si="14"/>
        <v>9310.9832006005272</v>
      </c>
      <c r="O31" s="599">
        <f t="shared" si="14"/>
        <v>9413.5683272753759</v>
      </c>
    </row>
    <row r="32" spans="1:17" s="444" customFormat="1">
      <c r="C32" s="492"/>
      <c r="D32" s="445"/>
      <c r="F32" s="590" t="s">
        <v>5792</v>
      </c>
      <c r="G32" s="591"/>
      <c r="H32" s="592">
        <f>4019762154/10^6</f>
        <v>4019.762154</v>
      </c>
      <c r="I32" s="593">
        <f>3338163392/10^6</f>
        <v>3338.1633919999999</v>
      </c>
      <c r="J32" s="595">
        <f>5362064543/10^6</f>
        <v>5362.0645430000004</v>
      </c>
      <c r="K32" s="599">
        <f t="shared" si="14"/>
        <v>5522.4218143918361</v>
      </c>
      <c r="L32" s="599">
        <f t="shared" si="14"/>
        <v>5687.5747114763544</v>
      </c>
      <c r="M32" s="599">
        <f t="shared" si="14"/>
        <v>5857.6666516713285</v>
      </c>
      <c r="N32" s="599">
        <f t="shared" si="14"/>
        <v>6038.6685512079721</v>
      </c>
      <c r="O32" s="599">
        <f t="shared" si="14"/>
        <v>6195.2476745828235</v>
      </c>
    </row>
    <row r="33" spans="3:17" s="444" customFormat="1">
      <c r="C33" s="492"/>
      <c r="D33" s="445"/>
      <c r="H33" s="493"/>
      <c r="I33" s="493"/>
      <c r="J33" s="494"/>
      <c r="K33" s="493"/>
      <c r="M33" s="493"/>
      <c r="N33" s="493"/>
      <c r="O33" s="493"/>
    </row>
    <row r="34" spans="3:17" s="444" customFormat="1">
      <c r="C34" s="492"/>
      <c r="D34" s="498" t="s">
        <v>458</v>
      </c>
      <c r="J34" s="500"/>
    </row>
    <row r="35" spans="3:17" s="444" customFormat="1">
      <c r="C35" s="492"/>
      <c r="D35" s="501" t="s">
        <v>457</v>
      </c>
      <c r="J35" s="500"/>
      <c r="K35" s="493"/>
      <c r="L35" s="493"/>
      <c r="M35" s="493"/>
      <c r="N35" s="493"/>
      <c r="O35" s="493"/>
    </row>
    <row r="36" spans="3:17" s="444" customFormat="1">
      <c r="C36" s="492"/>
      <c r="D36" s="445"/>
      <c r="E36" s="590" t="s">
        <v>5787</v>
      </c>
      <c r="F36" s="502"/>
      <c r="G36" s="502"/>
      <c r="H36" s="502"/>
      <c r="I36" s="502"/>
      <c r="J36" s="500"/>
      <c r="K36" s="597">
        <f>2.9/100</f>
        <v>2.8999999999999998E-2</v>
      </c>
      <c r="L36" s="597">
        <f>2.9/100</f>
        <v>2.8999999999999998E-2</v>
      </c>
      <c r="M36" s="597">
        <f>2.9/100</f>
        <v>2.8999999999999998E-2</v>
      </c>
      <c r="N36" s="597">
        <f>2.9/100</f>
        <v>2.8999999999999998E-2</v>
      </c>
      <c r="O36" s="597">
        <f>4.1/100</f>
        <v>4.0999999999999995E-2</v>
      </c>
    </row>
    <row r="37" spans="3:17" s="444" customFormat="1">
      <c r="C37" s="492"/>
      <c r="D37" s="445"/>
      <c r="E37" s="590" t="s">
        <v>5788</v>
      </c>
      <c r="F37" s="502"/>
      <c r="G37" s="502"/>
      <c r="H37" s="502"/>
      <c r="I37" s="502"/>
      <c r="J37" s="500"/>
      <c r="K37" s="598">
        <f>6/100</f>
        <v>0.06</v>
      </c>
      <c r="L37" s="598">
        <f>5.7/100</f>
        <v>5.7000000000000002E-2</v>
      </c>
      <c r="M37" s="598">
        <f>5.6/100</f>
        <v>5.5999999999999994E-2</v>
      </c>
      <c r="N37" s="598">
        <f>5.5/100</f>
        <v>5.5E-2</v>
      </c>
      <c r="O37" s="598">
        <f>2.5/100</f>
        <v>2.5000000000000001E-2</v>
      </c>
    </row>
    <row r="38" spans="3:17" s="444" customFormat="1">
      <c r="C38" s="492"/>
      <c r="D38" s="445"/>
      <c r="E38" s="590" t="s">
        <v>5789</v>
      </c>
      <c r="F38" s="502"/>
      <c r="G38" s="502"/>
      <c r="H38" s="502"/>
      <c r="I38" s="502"/>
      <c r="J38" s="500"/>
      <c r="K38" s="598">
        <f>6.5/100</f>
        <v>6.5000000000000002E-2</v>
      </c>
      <c r="L38" s="598">
        <f>6.5/100</f>
        <v>6.5000000000000002E-2</v>
      </c>
      <c r="M38" s="598">
        <f>6.5/100</f>
        <v>6.5000000000000002E-2</v>
      </c>
      <c r="N38" s="598">
        <f>6.5/100</f>
        <v>6.5000000000000002E-2</v>
      </c>
      <c r="O38" s="598">
        <f>3/100</f>
        <v>0.03</v>
      </c>
    </row>
    <row r="39" spans="3:17" s="444" customFormat="1">
      <c r="C39" s="492"/>
      <c r="D39" s="445"/>
      <c r="E39" s="590" t="s">
        <v>5790</v>
      </c>
      <c r="F39" s="502"/>
      <c r="G39" s="502"/>
      <c r="H39" s="502"/>
      <c r="I39" s="502"/>
      <c r="J39" s="500"/>
      <c r="K39" s="598">
        <f>2.4/100</f>
        <v>2.4E-2</v>
      </c>
      <c r="L39" s="598">
        <f>2.3/100</f>
        <v>2.3E-2</v>
      </c>
      <c r="M39" s="598">
        <f>2.2/100</f>
        <v>2.2000000000000002E-2</v>
      </c>
      <c r="N39" s="598">
        <f>2.1/100</f>
        <v>2.1000000000000001E-2</v>
      </c>
      <c r="O39" s="598">
        <f>4.1/100</f>
        <v>4.0999999999999995E-2</v>
      </c>
    </row>
    <row r="40" spans="3:17" s="444" customFormat="1">
      <c r="C40" s="492"/>
      <c r="D40" s="445"/>
      <c r="E40" s="590" t="s">
        <v>5791</v>
      </c>
      <c r="F40" s="502"/>
      <c r="G40" s="502"/>
      <c r="H40" s="502"/>
      <c r="I40" s="502"/>
      <c r="J40" s="500"/>
      <c r="K40" s="598">
        <f>0.5/100</f>
        <v>5.0000000000000001E-3</v>
      </c>
      <c r="L40" s="598">
        <f>0.5/100</f>
        <v>5.0000000000000001E-3</v>
      </c>
      <c r="M40" s="598">
        <f>0.5/100</f>
        <v>5.0000000000000001E-3</v>
      </c>
      <c r="N40" s="598">
        <f>0.5/100</f>
        <v>5.0000000000000001E-3</v>
      </c>
      <c r="O40" s="598">
        <f>1.7/100</f>
        <v>1.7000000000000001E-2</v>
      </c>
    </row>
    <row r="41" spans="3:17" s="444" customFormat="1">
      <c r="C41" s="492"/>
      <c r="D41" s="445"/>
      <c r="E41" s="590" t="s">
        <v>5792</v>
      </c>
      <c r="F41" s="502"/>
      <c r="G41" s="502"/>
      <c r="H41" s="502"/>
      <c r="I41" s="502"/>
      <c r="J41" s="500"/>
      <c r="K41" s="598">
        <f>3.6/100</f>
        <v>3.6000000000000004E-2</v>
      </c>
      <c r="L41" s="598">
        <f>3.6/100</f>
        <v>3.6000000000000004E-2</v>
      </c>
      <c r="M41" s="598">
        <f>3.6/100</f>
        <v>3.6000000000000004E-2</v>
      </c>
      <c r="N41" s="598">
        <f>3.7/100</f>
        <v>3.7000000000000005E-2</v>
      </c>
      <c r="O41" s="598">
        <f>3.2/100</f>
        <v>3.2000000000000001E-2</v>
      </c>
    </row>
    <row r="42" spans="3:17" s="444" customFormat="1">
      <c r="C42" s="492"/>
      <c r="D42" s="445"/>
      <c r="H42" s="493"/>
      <c r="I42" s="493"/>
      <c r="J42" s="494"/>
    </row>
    <row r="43" spans="3:17" s="444" customFormat="1">
      <c r="C43" s="492"/>
      <c r="D43" s="445"/>
      <c r="E43" s="492" t="s">
        <v>5846</v>
      </c>
      <c r="H43" s="493"/>
      <c r="I43" s="493"/>
      <c r="J43" s="494"/>
      <c r="K43" s="493"/>
      <c r="L43" s="493"/>
      <c r="M43" s="493"/>
      <c r="N43" s="493"/>
      <c r="O43" s="493"/>
    </row>
    <row r="44" spans="3:17" s="444" customFormat="1">
      <c r="C44" s="492"/>
      <c r="D44" s="453" t="s">
        <v>460</v>
      </c>
      <c r="E44" s="499"/>
      <c r="J44" s="500"/>
    </row>
    <row r="45" spans="3:17" s="444" customFormat="1">
      <c r="C45" s="492"/>
      <c r="D45" s="445"/>
      <c r="E45" s="503" t="s">
        <v>6077</v>
      </c>
      <c r="F45" s="492"/>
      <c r="G45" s="492"/>
      <c r="H45" s="492"/>
      <c r="I45" s="492"/>
      <c r="J45" s="504">
        <v>68</v>
      </c>
      <c r="K45" s="492">
        <v>67.599999999999994</v>
      </c>
      <c r="L45" s="492">
        <v>70.05</v>
      </c>
      <c r="M45" s="492">
        <v>73.05</v>
      </c>
      <c r="N45" s="492">
        <v>76.900000000000006</v>
      </c>
      <c r="O45" s="492">
        <v>77.86</v>
      </c>
      <c r="P45" s="492"/>
      <c r="Q45" s="492"/>
    </row>
    <row r="46" spans="3:17" s="444" customFormat="1">
      <c r="C46" s="492"/>
      <c r="D46" s="445"/>
      <c r="E46" s="506" t="s">
        <v>459</v>
      </c>
      <c r="F46" s="506"/>
      <c r="G46" s="506"/>
      <c r="H46" s="506"/>
      <c r="I46" s="506"/>
      <c r="J46" s="507"/>
      <c r="K46" s="508">
        <f>K45/J45-1</f>
        <v>-5.8823529411765607E-3</v>
      </c>
      <c r="L46" s="508">
        <f t="shared" ref="L46:O46" si="15">L45/K45-1</f>
        <v>3.6242603550295849E-2</v>
      </c>
      <c r="M46" s="508">
        <f t="shared" si="15"/>
        <v>4.2826552462526868E-2</v>
      </c>
      <c r="N46" s="508">
        <f t="shared" si="15"/>
        <v>5.2703627652292973E-2</v>
      </c>
      <c r="O46" s="508">
        <f t="shared" si="15"/>
        <v>1.2483745123536893E-2</v>
      </c>
      <c r="P46" s="505"/>
      <c r="Q46" s="509">
        <f>AVERAGE(K46:O46)</f>
        <v>2.7674835169495204E-2</v>
      </c>
    </row>
    <row r="47" spans="3:17" s="444" customFormat="1" ht="12.75" thickBot="1">
      <c r="C47" s="510"/>
      <c r="D47" s="511"/>
      <c r="E47" s="512"/>
      <c r="F47" s="510"/>
      <c r="G47" s="510"/>
      <c r="H47" s="510"/>
      <c r="I47" s="510"/>
      <c r="J47" s="513"/>
      <c r="K47" s="510"/>
      <c r="L47" s="510"/>
      <c r="M47" s="510"/>
      <c r="N47" s="510"/>
      <c r="O47" s="510"/>
    </row>
    <row r="48" spans="3:17" s="444" customFormat="1" ht="12.75" thickTop="1">
      <c r="D48" s="445"/>
      <c r="E48" s="499"/>
      <c r="J48" s="500"/>
    </row>
    <row r="49" spans="3:17">
      <c r="J49" s="472"/>
      <c r="Q49" s="454" t="s">
        <v>385</v>
      </c>
    </row>
    <row r="50" spans="3:17">
      <c r="C50" s="487" t="s">
        <v>386</v>
      </c>
      <c r="D50" s="488"/>
      <c r="E50" s="489"/>
      <c r="F50" s="489"/>
      <c r="G50" s="489"/>
      <c r="H50" s="490">
        <f t="shared" ref="H50:J50" si="16">H53+H73</f>
        <v>606801.884984</v>
      </c>
      <c r="I50" s="490">
        <f t="shared" si="16"/>
        <v>665229.73462700006</v>
      </c>
      <c r="J50" s="491">
        <f t="shared" si="16"/>
        <v>877970.41994499997</v>
      </c>
      <c r="K50" s="514">
        <f>K53+K73</f>
        <v>914586.22982088709</v>
      </c>
      <c r="L50" s="514">
        <f t="shared" ref="L50:O50" si="17">L53+L73</f>
        <v>951725.45133978641</v>
      </c>
      <c r="M50" s="514">
        <f t="shared" si="17"/>
        <v>990127.94273736409</v>
      </c>
      <c r="N50" s="514">
        <f t="shared" si="17"/>
        <v>1029816.9902240145</v>
      </c>
      <c r="O50" s="514">
        <f t="shared" si="17"/>
        <v>1070792.673864617</v>
      </c>
      <c r="Q50" s="449" t="s">
        <v>5842</v>
      </c>
    </row>
    <row r="51" spans="3:17" s="515" customFormat="1">
      <c r="D51" s="516"/>
      <c r="E51" s="515" t="s">
        <v>387</v>
      </c>
      <c r="H51" s="517">
        <f t="shared" ref="H51:O51" si="18">H50/H24</f>
        <v>0.76633997201242476</v>
      </c>
      <c r="I51" s="517">
        <f t="shared" si="18"/>
        <v>0.76716966766457795</v>
      </c>
      <c r="J51" s="518">
        <f t="shared" si="18"/>
        <v>0.75563579168707939</v>
      </c>
      <c r="K51" s="517">
        <f t="shared" si="18"/>
        <v>0.75672777167129313</v>
      </c>
      <c r="L51" s="517">
        <f t="shared" si="18"/>
        <v>0.7578221893091035</v>
      </c>
      <c r="M51" s="517">
        <f t="shared" si="18"/>
        <v>0.75890641954435156</v>
      </c>
      <c r="N51" s="517">
        <f t="shared" si="18"/>
        <v>0.75998170334645476</v>
      </c>
      <c r="O51" s="517">
        <f t="shared" si="18"/>
        <v>0.77016155497722383</v>
      </c>
      <c r="Q51" s="449" t="s">
        <v>5843</v>
      </c>
    </row>
    <row r="52" spans="3:17">
      <c r="J52" s="472"/>
      <c r="Q52" s="449" t="s">
        <v>388</v>
      </c>
    </row>
    <row r="53" spans="3:17">
      <c r="D53" s="519" t="s">
        <v>389</v>
      </c>
      <c r="E53" s="474"/>
      <c r="F53" s="474"/>
      <c r="G53" s="474"/>
      <c r="H53" s="520">
        <f t="shared" ref="H53:I53" si="19">SUM(H54:H61)</f>
        <v>582927.08262600005</v>
      </c>
      <c r="I53" s="520">
        <f t="shared" si="19"/>
        <v>639630.04258300003</v>
      </c>
      <c r="J53" s="521">
        <f>SUM(J54:J61)</f>
        <v>858652.91824799997</v>
      </c>
      <c r="K53" s="520">
        <f>SUM(K54:K61)</f>
        <v>893172.35451920109</v>
      </c>
      <c r="L53" s="520">
        <f t="shared" ref="L53:N53" si="20">SUM(L54:L61)</f>
        <v>928099.7439477786</v>
      </c>
      <c r="M53" s="520">
        <f t="shared" si="20"/>
        <v>964169.47376610374</v>
      </c>
      <c r="N53" s="520">
        <f t="shared" si="20"/>
        <v>1001399.1138023657</v>
      </c>
      <c r="O53" s="520">
        <f t="shared" ref="O53" si="21">SUM(O54:O60)</f>
        <v>1039782.7716065206</v>
      </c>
    </row>
    <row r="54" spans="3:17" ht="13.5">
      <c r="E54" s="449" t="str">
        <f>'분석기업 FS주석.'!B45</f>
        <v>재고자산 변동</v>
      </c>
      <c r="H54" s="600">
        <f>'분석기업 FS주석.'!N45</f>
        <v>-43079.836172000003</v>
      </c>
      <c r="I54" s="600">
        <f>'분석기업 FS주석.'!O45</f>
        <v>-14752.258146</v>
      </c>
      <c r="J54" s="626">
        <f>'분석기업 FS주석.'!P45</f>
        <v>-16421.540396</v>
      </c>
      <c r="K54" s="497">
        <f>K$24*K64</f>
        <v>-17081.716708369964</v>
      </c>
      <c r="L54" s="497">
        <f t="shared" ref="L54:O54" si="22">L$24*L64</f>
        <v>-17749.695031437339</v>
      </c>
      <c r="M54" s="497">
        <f t="shared" si="22"/>
        <v>-18439.520352817501</v>
      </c>
      <c r="N54" s="497">
        <f t="shared" si="22"/>
        <v>-19151.528691450352</v>
      </c>
      <c r="O54" s="497">
        <f t="shared" si="22"/>
        <v>-19650.34071710319</v>
      </c>
    </row>
    <row r="55" spans="3:17" ht="13.5">
      <c r="E55" s="449" t="str">
        <f>'분석기업 FS주석.'!B48</f>
        <v>외주가공비</v>
      </c>
      <c r="H55" s="600">
        <f>'분석기업 FS주석.'!N48</f>
        <v>620670.81647399999</v>
      </c>
      <c r="I55" s="600">
        <f>'분석기업 FS주석.'!O48</f>
        <v>650345.149279</v>
      </c>
      <c r="J55" s="626">
        <f>'분석기업 FS주석.'!P48</f>
        <v>878842.36995399999</v>
      </c>
      <c r="K55" s="497">
        <f t="shared" ref="K55:O55" si="23">K$24*K65</f>
        <v>914173.45954484236</v>
      </c>
      <c r="L55" s="497">
        <f t="shared" si="23"/>
        <v>949922.09446982329</v>
      </c>
      <c r="M55" s="497">
        <f t="shared" si="23"/>
        <v>986839.92956181557</v>
      </c>
      <c r="N55" s="497">
        <f t="shared" si="23"/>
        <v>1024944.9477672654</v>
      </c>
      <c r="O55" s="497">
        <f t="shared" si="23"/>
        <v>1051640.1987738686</v>
      </c>
    </row>
    <row r="56" spans="3:17">
      <c r="E56" s="449" t="str">
        <f>'분석기업 FS주석.'!B52</f>
        <v>지급수수료</v>
      </c>
      <c r="H56" s="458">
        <f>'분석기업 FS주석.'!N52</f>
        <v>1043.2950000000001</v>
      </c>
      <c r="I56" s="458">
        <f>'분석기업 FS주석.'!O52</f>
        <v>1955.690566</v>
      </c>
      <c r="J56" s="459">
        <f>'분석기업 FS주석.'!P52</f>
        <v>2897.042226</v>
      </c>
      <c r="K56" s="497">
        <f t="shared" ref="K56:O60" si="24">K$24*K66</f>
        <v>3013.5086845306882</v>
      </c>
      <c r="L56" s="497">
        <f t="shared" si="24"/>
        <v>3131.351551966573</v>
      </c>
      <c r="M56" s="497">
        <f t="shared" si="24"/>
        <v>3253.0486057392586</v>
      </c>
      <c r="N56" s="497">
        <f t="shared" si="24"/>
        <v>3378.6591253702873</v>
      </c>
      <c r="O56" s="497">
        <f t="shared" si="24"/>
        <v>3466.6581477704549</v>
      </c>
    </row>
    <row r="57" spans="3:17">
      <c r="E57" s="449" t="str">
        <f>'분석기업 FS주석.'!B53</f>
        <v>운반비</v>
      </c>
      <c r="H57" s="458">
        <f>'분석기업 FS주석.'!N53</f>
        <v>1787.286235</v>
      </c>
      <c r="I57" s="458">
        <f>'분석기업 FS주석.'!O53</f>
        <v>1892.753332</v>
      </c>
      <c r="J57" s="459">
        <f>'분석기업 FS주석.'!P53</f>
        <v>2829.5641409999998</v>
      </c>
      <c r="K57" s="497">
        <f t="shared" si="24"/>
        <v>2943.3178556438884</v>
      </c>
      <c r="L57" s="497">
        <f t="shared" si="24"/>
        <v>3058.415919792435</v>
      </c>
      <c r="M57" s="497">
        <f t="shared" si="24"/>
        <v>3177.2783983335194</v>
      </c>
      <c r="N57" s="497">
        <f t="shared" si="24"/>
        <v>3299.963190046436</v>
      </c>
      <c r="O57" s="497">
        <f t="shared" si="24"/>
        <v>3385.9125338260633</v>
      </c>
    </row>
    <row r="58" spans="3:17">
      <c r="E58" s="449" t="str">
        <f>'분석기업 FS주석.'!B54</f>
        <v>여비교통비</v>
      </c>
      <c r="H58" s="458">
        <f>'분석기업 FS주석.'!N54</f>
        <v>1390.049064</v>
      </c>
      <c r="I58" s="458">
        <f>'분석기업 FS주석.'!O54</f>
        <v>1927.334932</v>
      </c>
      <c r="J58" s="459">
        <f>'분석기업 FS주석.'!P54</f>
        <v>785.83260299999995</v>
      </c>
      <c r="K58" s="497">
        <f t="shared" si="24"/>
        <v>817.42452784250736</v>
      </c>
      <c r="L58" s="497">
        <f t="shared" si="24"/>
        <v>849.38980830374055</v>
      </c>
      <c r="M58" s="497">
        <f t="shared" si="24"/>
        <v>882.40054997859124</v>
      </c>
      <c r="N58" s="497">
        <f t="shared" si="24"/>
        <v>916.47283263983593</v>
      </c>
      <c r="O58" s="497">
        <f t="shared" si="24"/>
        <v>940.34286815866903</v>
      </c>
    </row>
    <row r="59" spans="3:17">
      <c r="E59" s="449" t="str">
        <f>'분석기업 FS주석.'!B55</f>
        <v>판매보증충당부채 전입(환입)</v>
      </c>
      <c r="H59" s="458">
        <v>0</v>
      </c>
      <c r="I59" s="458">
        <v>0</v>
      </c>
      <c r="J59" s="459">
        <v>0</v>
      </c>
      <c r="K59" s="497">
        <f t="shared" si="24"/>
        <v>0</v>
      </c>
      <c r="L59" s="497">
        <f t="shared" si="24"/>
        <v>0</v>
      </c>
      <c r="M59" s="497">
        <f t="shared" si="24"/>
        <v>0</v>
      </c>
      <c r="N59" s="497">
        <f t="shared" si="24"/>
        <v>0</v>
      </c>
      <c r="O59" s="497">
        <f t="shared" si="24"/>
        <v>0</v>
      </c>
    </row>
    <row r="60" spans="3:17">
      <c r="E60" s="449" t="str">
        <f>'분석기업 FS주석.'!B56</f>
        <v>견본비</v>
      </c>
      <c r="H60" s="458">
        <v>0</v>
      </c>
      <c r="I60" s="458">
        <v>0</v>
      </c>
      <c r="J60" s="459">
        <v>0</v>
      </c>
      <c r="K60" s="497">
        <f t="shared" si="24"/>
        <v>0</v>
      </c>
      <c r="L60" s="497">
        <f t="shared" si="24"/>
        <v>0</v>
      </c>
      <c r="M60" s="497">
        <f t="shared" si="24"/>
        <v>0</v>
      </c>
      <c r="N60" s="497">
        <f t="shared" si="24"/>
        <v>0</v>
      </c>
      <c r="O60" s="497">
        <f t="shared" si="24"/>
        <v>0</v>
      </c>
    </row>
    <row r="61" spans="3:17">
      <c r="E61" s="449" t="s">
        <v>220</v>
      </c>
      <c r="H61" s="458">
        <f>'분석기업 FS주석.'!N57</f>
        <v>1115.472025</v>
      </c>
      <c r="I61" s="458">
        <f>'분석기업 FS주석.'!O57</f>
        <v>-1738.6273799999999</v>
      </c>
      <c r="J61" s="459">
        <f>'분석기업 FS주석.'!P57</f>
        <v>-10280.350280000001</v>
      </c>
      <c r="K61" s="497">
        <f>K$24*K71</f>
        <v>-10693.639385288508</v>
      </c>
      <c r="L61" s="497">
        <f>L$24*L71</f>
        <v>-11111.812770670327</v>
      </c>
      <c r="M61" s="497">
        <f>M$24*M71</f>
        <v>-11543.66299694563</v>
      </c>
      <c r="N61" s="497">
        <f>N$24*N71</f>
        <v>-11989.400421505967</v>
      </c>
      <c r="O61" s="497"/>
    </row>
    <row r="62" spans="3:17">
      <c r="J62" s="472"/>
    </row>
    <row r="63" spans="3:17" s="523" customFormat="1">
      <c r="D63" s="524" t="s">
        <v>390</v>
      </c>
      <c r="G63" s="525" t="s">
        <v>461</v>
      </c>
      <c r="J63" s="526"/>
    </row>
    <row r="64" spans="3:17" s="523" customFormat="1">
      <c r="D64" s="527"/>
      <c r="E64" s="523" t="str">
        <f t="shared" ref="E64:E71" si="25">E54</f>
        <v>재고자산 변동</v>
      </c>
      <c r="G64" s="528">
        <f>J64</f>
        <v>-1.4133396064334551E-2</v>
      </c>
      <c r="H64" s="529">
        <f>H54/H$24</f>
        <v>-5.440622592532128E-2</v>
      </c>
      <c r="I64" s="529">
        <f t="shared" ref="I64:J64" si="26">I54/I$24</f>
        <v>-1.7012897034006894E-2</v>
      </c>
      <c r="J64" s="530">
        <f t="shared" si="26"/>
        <v>-1.4133396064334551E-2</v>
      </c>
      <c r="K64" s="531">
        <f>$G64</f>
        <v>-1.4133396064334551E-2</v>
      </c>
      <c r="L64" s="531">
        <f t="shared" ref="L64:O71" si="27">$G64</f>
        <v>-1.4133396064334551E-2</v>
      </c>
      <c r="M64" s="531">
        <f t="shared" si="27"/>
        <v>-1.4133396064334551E-2</v>
      </c>
      <c r="N64" s="531">
        <f t="shared" si="27"/>
        <v>-1.4133396064334551E-2</v>
      </c>
      <c r="O64" s="531">
        <f t="shared" si="27"/>
        <v>-1.4133396064334551E-2</v>
      </c>
    </row>
    <row r="65" spans="4:15" s="523" customFormat="1">
      <c r="D65" s="527"/>
      <c r="E65" s="523" t="str">
        <f t="shared" si="25"/>
        <v>외주가공비</v>
      </c>
      <c r="G65" s="528">
        <f t="shared" ref="G65:G70" si="28">J65</f>
        <v>0.75638624593974502</v>
      </c>
      <c r="H65" s="529">
        <f t="shared" ref="H65:J65" si="29">H55/H$24</f>
        <v>0.78385527121122178</v>
      </c>
      <c r="I65" s="529">
        <f t="shared" si="29"/>
        <v>0.75000416558257466</v>
      </c>
      <c r="J65" s="530">
        <f t="shared" si="29"/>
        <v>0.75638624593974502</v>
      </c>
      <c r="K65" s="531">
        <f t="shared" ref="K65:K71" si="30">$G65</f>
        <v>0.75638624593974502</v>
      </c>
      <c r="L65" s="531">
        <f t="shared" si="27"/>
        <v>0.75638624593974502</v>
      </c>
      <c r="M65" s="531">
        <f t="shared" si="27"/>
        <v>0.75638624593974502</v>
      </c>
      <c r="N65" s="531">
        <f t="shared" si="27"/>
        <v>0.75638624593974502</v>
      </c>
      <c r="O65" s="531">
        <f t="shared" si="27"/>
        <v>0.75638624593974502</v>
      </c>
    </row>
    <row r="66" spans="4:15" s="523" customFormat="1">
      <c r="D66" s="527"/>
      <c r="E66" s="523" t="str">
        <f t="shared" si="25"/>
        <v>지급수수료</v>
      </c>
      <c r="G66" s="528">
        <f t="shared" si="28"/>
        <v>2.4933742028934694E-3</v>
      </c>
      <c r="H66" s="529">
        <f t="shared" ref="H66:J66" si="31">H56/H$24</f>
        <v>1.3175942278455253E-3</v>
      </c>
      <c r="I66" s="529">
        <f t="shared" si="31"/>
        <v>2.2553809661172578E-3</v>
      </c>
      <c r="J66" s="530">
        <f t="shared" si="31"/>
        <v>2.4933742028934694E-3</v>
      </c>
      <c r="K66" s="531">
        <f t="shared" si="30"/>
        <v>2.4933742028934694E-3</v>
      </c>
      <c r="L66" s="531">
        <f t="shared" si="27"/>
        <v>2.4933742028934694E-3</v>
      </c>
      <c r="M66" s="531">
        <f t="shared" si="27"/>
        <v>2.4933742028934694E-3</v>
      </c>
      <c r="N66" s="531">
        <f t="shared" si="27"/>
        <v>2.4933742028934694E-3</v>
      </c>
      <c r="O66" s="531">
        <f t="shared" si="27"/>
        <v>2.4933742028934694E-3</v>
      </c>
    </row>
    <row r="67" spans="4:15" s="523" customFormat="1">
      <c r="D67" s="527"/>
      <c r="E67" s="523" t="str">
        <f t="shared" si="25"/>
        <v>운반비</v>
      </c>
      <c r="G67" s="528">
        <f t="shared" si="28"/>
        <v>2.4352983782162585E-3</v>
      </c>
      <c r="H67" s="529">
        <f t="shared" ref="H67:J67" si="32">H57/H$24</f>
        <v>2.2571928617924563E-3</v>
      </c>
      <c r="I67" s="529">
        <f t="shared" si="32"/>
        <v>2.1827992182214262E-3</v>
      </c>
      <c r="J67" s="530">
        <f t="shared" si="32"/>
        <v>2.4352983782162585E-3</v>
      </c>
      <c r="K67" s="531">
        <f t="shared" si="30"/>
        <v>2.4352983782162585E-3</v>
      </c>
      <c r="L67" s="531">
        <f t="shared" si="27"/>
        <v>2.4352983782162585E-3</v>
      </c>
      <c r="M67" s="531">
        <f t="shared" si="27"/>
        <v>2.4352983782162585E-3</v>
      </c>
      <c r="N67" s="531">
        <f t="shared" si="27"/>
        <v>2.4352983782162585E-3</v>
      </c>
      <c r="O67" s="531">
        <f t="shared" si="27"/>
        <v>2.4352983782162585E-3</v>
      </c>
    </row>
    <row r="68" spans="4:15" s="523" customFormat="1">
      <c r="D68" s="527"/>
      <c r="E68" s="523" t="str">
        <f t="shared" si="25"/>
        <v>여비교통비</v>
      </c>
      <c r="G68" s="528">
        <f t="shared" si="28"/>
        <v>6.7633627239813143E-4</v>
      </c>
      <c r="H68" s="529">
        <f t="shared" ref="H68:J68" si="33">H58/H$24</f>
        <v>1.755515576273705E-3</v>
      </c>
      <c r="I68" s="529">
        <f t="shared" si="33"/>
        <v>2.2226801092856013E-3</v>
      </c>
      <c r="J68" s="530">
        <f t="shared" si="33"/>
        <v>6.7633627239813143E-4</v>
      </c>
      <c r="K68" s="531">
        <f t="shared" si="30"/>
        <v>6.7633627239813143E-4</v>
      </c>
      <c r="L68" s="531">
        <f t="shared" si="27"/>
        <v>6.7633627239813143E-4</v>
      </c>
      <c r="M68" s="531">
        <f t="shared" si="27"/>
        <v>6.7633627239813143E-4</v>
      </c>
      <c r="N68" s="531">
        <f t="shared" si="27"/>
        <v>6.7633627239813143E-4</v>
      </c>
      <c r="O68" s="531">
        <f t="shared" si="27"/>
        <v>6.7633627239813143E-4</v>
      </c>
    </row>
    <row r="69" spans="4:15" s="523" customFormat="1">
      <c r="D69" s="527"/>
      <c r="E69" s="523" t="str">
        <f t="shared" si="25"/>
        <v>판매보증충당부채 전입(환입)</v>
      </c>
      <c r="G69" s="528">
        <f t="shared" si="28"/>
        <v>0</v>
      </c>
      <c r="H69" s="529">
        <f t="shared" ref="H69:J69" si="34">H59/H$24</f>
        <v>0</v>
      </c>
      <c r="I69" s="529">
        <f t="shared" si="34"/>
        <v>0</v>
      </c>
      <c r="J69" s="530">
        <f t="shared" si="34"/>
        <v>0</v>
      </c>
      <c r="K69" s="531">
        <f t="shared" si="30"/>
        <v>0</v>
      </c>
      <c r="L69" s="531">
        <f t="shared" si="27"/>
        <v>0</v>
      </c>
      <c r="M69" s="531">
        <f t="shared" si="27"/>
        <v>0</v>
      </c>
      <c r="N69" s="531">
        <f t="shared" si="27"/>
        <v>0</v>
      </c>
      <c r="O69" s="531">
        <f t="shared" si="27"/>
        <v>0</v>
      </c>
    </row>
    <row r="70" spans="4:15" s="523" customFormat="1">
      <c r="D70" s="527"/>
      <c r="E70" s="523" t="str">
        <f t="shared" si="25"/>
        <v>견본비</v>
      </c>
      <c r="G70" s="528">
        <f t="shared" si="28"/>
        <v>0</v>
      </c>
      <c r="H70" s="529">
        <f t="shared" ref="H70:J71" si="35">H60/H$24</f>
        <v>0</v>
      </c>
      <c r="I70" s="529">
        <f t="shared" si="35"/>
        <v>0</v>
      </c>
      <c r="J70" s="530">
        <f t="shared" si="35"/>
        <v>0</v>
      </c>
      <c r="K70" s="531">
        <f t="shared" si="30"/>
        <v>0</v>
      </c>
      <c r="L70" s="531">
        <f t="shared" si="27"/>
        <v>0</v>
      </c>
      <c r="M70" s="531">
        <f t="shared" si="27"/>
        <v>0</v>
      </c>
      <c r="N70" s="531">
        <f t="shared" si="27"/>
        <v>0</v>
      </c>
      <c r="O70" s="531">
        <f t="shared" si="27"/>
        <v>0</v>
      </c>
    </row>
    <row r="71" spans="4:15" s="523" customFormat="1">
      <c r="D71" s="527"/>
      <c r="E71" s="523" t="str">
        <f t="shared" si="25"/>
        <v>기타</v>
      </c>
      <c r="G71" s="528">
        <f t="shared" ref="G71" si="36">J71</f>
        <v>-8.8479069979771341E-3</v>
      </c>
      <c r="H71" s="529">
        <f t="shared" si="35"/>
        <v>1.4087477668954221E-3</v>
      </c>
      <c r="I71" s="529">
        <f t="shared" si="35"/>
        <v>-2.0050549755642254E-3</v>
      </c>
      <c r="J71" s="530">
        <f t="shared" si="35"/>
        <v>-8.8479069979771341E-3</v>
      </c>
      <c r="K71" s="531">
        <f t="shared" si="30"/>
        <v>-8.8479069979771341E-3</v>
      </c>
      <c r="L71" s="531">
        <f t="shared" si="27"/>
        <v>-8.8479069979771341E-3</v>
      </c>
      <c r="M71" s="531">
        <f t="shared" si="27"/>
        <v>-8.8479069979771341E-3</v>
      </c>
      <c r="N71" s="531">
        <f t="shared" si="27"/>
        <v>-8.8479069979771341E-3</v>
      </c>
      <c r="O71" s="531"/>
    </row>
    <row r="72" spans="4:15">
      <c r="J72" s="472"/>
    </row>
    <row r="73" spans="4:15">
      <c r="D73" s="519" t="s">
        <v>391</v>
      </c>
      <c r="E73" s="474"/>
      <c r="F73" s="474"/>
      <c r="G73" s="532" t="s">
        <v>392</v>
      </c>
      <c r="H73" s="520">
        <f t="shared" ref="H73:O73" si="37">H74+H75+H76+H77+H78</f>
        <v>23874.802358000001</v>
      </c>
      <c r="I73" s="520">
        <f t="shared" si="37"/>
        <v>25599.692043999996</v>
      </c>
      <c r="J73" s="521">
        <f t="shared" si="37"/>
        <v>19317.501697</v>
      </c>
      <c r="K73" s="520">
        <f t="shared" si="37"/>
        <v>21413.875301685985</v>
      </c>
      <c r="L73" s="520">
        <f t="shared" si="37"/>
        <v>23625.707392007782</v>
      </c>
      <c r="M73" s="520">
        <f t="shared" si="37"/>
        <v>25958.468971260387</v>
      </c>
      <c r="N73" s="520">
        <f t="shared" si="37"/>
        <v>28417.876421648791</v>
      </c>
      <c r="O73" s="520">
        <f t="shared" si="37"/>
        <v>31009.902258096379</v>
      </c>
    </row>
    <row r="74" spans="4:15">
      <c r="E74" s="533" t="str">
        <f>'분석기업 FS주석.'!B46</f>
        <v>종업원비용</v>
      </c>
      <c r="G74" s="534">
        <v>4.2999999999999997E-2</v>
      </c>
      <c r="H74" s="458">
        <f>'분석기업 FS주석.'!N46</f>
        <v>55049.866156999997</v>
      </c>
      <c r="I74" s="458">
        <f>'분석기업 FS주석.'!O46</f>
        <v>58923.786214</v>
      </c>
      <c r="J74" s="459">
        <f>'분석기업 FS주석.'!P46</f>
        <v>74348.850902000006</v>
      </c>
      <c r="K74" s="497">
        <f>J74*(1+$G74)</f>
        <v>77545.851490785994</v>
      </c>
      <c r="L74" s="497">
        <f t="shared" ref="L74:O74" si="38">K74*(1+$G74)</f>
        <v>80880.323104889787</v>
      </c>
      <c r="M74" s="497">
        <f t="shared" si="38"/>
        <v>84358.176998400042</v>
      </c>
      <c r="N74" s="497">
        <f t="shared" si="38"/>
        <v>87985.578609331234</v>
      </c>
      <c r="O74" s="497">
        <f t="shared" si="38"/>
        <v>91768.958489532466</v>
      </c>
    </row>
    <row r="75" spans="4:15">
      <c r="E75" s="533" t="str">
        <f>'분석기업 FS주석.'!B47</f>
        <v>감가상각비와 무형자산상각비</v>
      </c>
      <c r="G75" s="534">
        <v>0.02</v>
      </c>
      <c r="H75" s="458">
        <f>'분석기업 FS주석.'!N47</f>
        <v>5572.3261389999998</v>
      </c>
      <c r="I75" s="458">
        <f>'분석기업 FS주석.'!O47</f>
        <v>7891.0654549999999</v>
      </c>
      <c r="J75" s="459">
        <f>'분석기업 FS주석.'!P47</f>
        <v>7988.9176470000002</v>
      </c>
      <c r="K75" s="497">
        <f t="shared" ref="K75:O75" si="39">J75*(1+$G75)</f>
        <v>8148.6959999400005</v>
      </c>
      <c r="L75" s="497">
        <f t="shared" si="39"/>
        <v>8311.6699199388004</v>
      </c>
      <c r="M75" s="497">
        <f t="shared" si="39"/>
        <v>8477.9033183375759</v>
      </c>
      <c r="N75" s="497">
        <f t="shared" si="39"/>
        <v>8647.4613847043274</v>
      </c>
      <c r="O75" s="497">
        <f t="shared" si="39"/>
        <v>8820.4106123984147</v>
      </c>
    </row>
    <row r="76" spans="4:15">
      <c r="E76" s="533" t="str">
        <f>'분석기업 FS주석.'!B49</f>
        <v>공정제비용</v>
      </c>
      <c r="G76" s="534">
        <v>0.02</v>
      </c>
      <c r="H76" s="458">
        <f>'분석기업 FS주석.'!N49</f>
        <v>12907.278751</v>
      </c>
      <c r="I76" s="458">
        <f>'분석기업 FS주석.'!O49</f>
        <v>13139.434872</v>
      </c>
      <c r="J76" s="459">
        <f>'분석기업 FS주석.'!P49</f>
        <v>8793.0785450000003</v>
      </c>
      <c r="K76" s="497">
        <f t="shared" ref="K76:O76" si="40">J76*(1+$G76)</f>
        <v>8968.9401159000008</v>
      </c>
      <c r="L76" s="497">
        <f t="shared" si="40"/>
        <v>9148.3189182180013</v>
      </c>
      <c r="M76" s="497">
        <f t="shared" si="40"/>
        <v>9331.2852965823622</v>
      </c>
      <c r="N76" s="497">
        <f t="shared" si="40"/>
        <v>9517.9110025140089</v>
      </c>
      <c r="O76" s="497">
        <f t="shared" si="40"/>
        <v>9708.2692225642895</v>
      </c>
    </row>
    <row r="77" spans="4:15">
      <c r="E77" s="533" t="str">
        <f>'분석기업 FS주석.'!B50</f>
        <v>연구개발비</v>
      </c>
      <c r="G77" s="534">
        <v>0.02</v>
      </c>
      <c r="H77" s="458">
        <f>'분석기업 FS주석.'!N50</f>
        <v>-49654.668688999998</v>
      </c>
      <c r="I77" s="458">
        <f>'분석기업 FS주석.'!O50</f>
        <v>-54354.594496999998</v>
      </c>
      <c r="J77" s="459">
        <f>'분석기업 FS주석.'!P50</f>
        <v>-71813.345396999997</v>
      </c>
      <c r="K77" s="497">
        <f t="shared" ref="K77:O78" si="41">J77*(1+$G77)</f>
        <v>-73249.612304940005</v>
      </c>
      <c r="L77" s="497">
        <f t="shared" si="41"/>
        <v>-74714.604551038807</v>
      </c>
      <c r="M77" s="497">
        <f t="shared" si="41"/>
        <v>-76208.896642059583</v>
      </c>
      <c r="N77" s="497">
        <f t="shared" si="41"/>
        <v>-77733.074574900776</v>
      </c>
      <c r="O77" s="497">
        <f t="shared" si="41"/>
        <v>-79287.736066398793</v>
      </c>
    </row>
    <row r="78" spans="4:15">
      <c r="E78" s="449" t="str">
        <f>'분석기업 FS주석.'!B51</f>
        <v>지급임차료</v>
      </c>
      <c r="G78" s="534">
        <v>0.02</v>
      </c>
      <c r="H78" s="458">
        <v>0</v>
      </c>
      <c r="I78" s="458">
        <v>0</v>
      </c>
      <c r="J78" s="459">
        <v>0</v>
      </c>
      <c r="K78" s="497">
        <f t="shared" si="41"/>
        <v>0</v>
      </c>
      <c r="L78" s="497">
        <f t="shared" si="41"/>
        <v>0</v>
      </c>
      <c r="M78" s="497">
        <f t="shared" si="41"/>
        <v>0</v>
      </c>
      <c r="N78" s="497">
        <f t="shared" si="41"/>
        <v>0</v>
      </c>
      <c r="O78" s="497">
        <f t="shared" si="41"/>
        <v>0</v>
      </c>
    </row>
    <row r="79" spans="4:15">
      <c r="H79" s="476"/>
      <c r="I79" s="476"/>
      <c r="J79" s="477"/>
    </row>
    <row r="80" spans="4:15">
      <c r="D80" s="524" t="s">
        <v>393</v>
      </c>
      <c r="J80" s="472"/>
    </row>
    <row r="81" spans="3:15" s="523" customFormat="1">
      <c r="D81" s="527"/>
      <c r="E81" s="535" t="s">
        <v>5815</v>
      </c>
      <c r="H81" s="529">
        <f t="shared" ref="H81:O81" si="42">H74/H$24</f>
        <v>6.9523371522083321E-2</v>
      </c>
      <c r="I81" s="529">
        <f t="shared" si="42"/>
        <v>6.795327859582162E-2</v>
      </c>
      <c r="J81" s="530">
        <f t="shared" si="42"/>
        <v>6.3989231910429073E-2</v>
      </c>
      <c r="K81" s="529">
        <f t="shared" si="42"/>
        <v>6.4161363344020214E-2</v>
      </c>
      <c r="L81" s="529">
        <f t="shared" si="42"/>
        <v>6.4401874974647874E-2</v>
      </c>
      <c r="M81" s="529">
        <f t="shared" si="42"/>
        <v>6.4658272231113104E-2</v>
      </c>
      <c r="N81" s="529">
        <f t="shared" si="42"/>
        <v>6.4931371822577313E-2</v>
      </c>
      <c r="O81" s="529">
        <f t="shared" si="42"/>
        <v>6.6004302694617142E-2</v>
      </c>
    </row>
    <row r="82" spans="3:15" s="523" customFormat="1">
      <c r="D82" s="527"/>
      <c r="E82" s="535" t="s">
        <v>5816</v>
      </c>
      <c r="H82" s="529">
        <f t="shared" ref="H82:O85" si="43">H75/H$24</f>
        <v>7.0373813316647171E-3</v>
      </c>
      <c r="I82" s="529">
        <f t="shared" si="43"/>
        <v>9.1002938496520906E-3</v>
      </c>
      <c r="J82" s="530">
        <f t="shared" si="43"/>
        <v>6.875757968351476E-3</v>
      </c>
      <c r="K82" s="529">
        <f t="shared" si="43"/>
        <v>6.7422232754029065E-3</v>
      </c>
      <c r="L82" s="529">
        <f t="shared" si="43"/>
        <v>6.6182614814761821E-3</v>
      </c>
      <c r="M82" s="529">
        <f t="shared" si="43"/>
        <v>6.4980847169862953E-3</v>
      </c>
      <c r="N82" s="529">
        <f t="shared" si="43"/>
        <v>6.3816313919434452E-3</v>
      </c>
      <c r="O82" s="529">
        <f t="shared" si="43"/>
        <v>6.3440302857742971E-3</v>
      </c>
    </row>
    <row r="83" spans="3:15" s="523" customFormat="1">
      <c r="D83" s="527"/>
      <c r="E83" s="523" t="s">
        <v>5819</v>
      </c>
      <c r="H83" s="529">
        <f t="shared" si="43"/>
        <v>1.6300812310526554E-2</v>
      </c>
      <c r="I83" s="529">
        <f t="shared" si="43"/>
        <v>1.515292440994786E-2</v>
      </c>
      <c r="J83" s="530">
        <f t="shared" si="43"/>
        <v>7.567868708075587E-3</v>
      </c>
      <c r="K83" s="529">
        <f t="shared" si="43"/>
        <v>7.4208924723122667E-3</v>
      </c>
      <c r="L83" s="529">
        <f t="shared" si="43"/>
        <v>7.2844527393296499E-3</v>
      </c>
      <c r="M83" s="529">
        <f t="shared" si="43"/>
        <v>7.1521790351639358E-3</v>
      </c>
      <c r="N83" s="529">
        <f t="shared" si="43"/>
        <v>7.0240035702043343E-3</v>
      </c>
      <c r="O83" s="529">
        <f t="shared" si="43"/>
        <v>6.9826175534078829E-3</v>
      </c>
    </row>
    <row r="84" spans="3:15" s="523" customFormat="1">
      <c r="D84" s="527"/>
      <c r="E84" s="523" t="s">
        <v>5820</v>
      </c>
      <c r="H84" s="529">
        <f t="shared" si="43"/>
        <v>-6.2709688870557542E-2</v>
      </c>
      <c r="I84" s="529">
        <f t="shared" si="43"/>
        <v>-6.2683903057471527E-2</v>
      </c>
      <c r="J84" s="530">
        <f t="shared" si="43"/>
        <v>-6.1807018630717837E-2</v>
      </c>
      <c r="K84" s="529">
        <f t="shared" si="43"/>
        <v>-6.0606659151383482E-2</v>
      </c>
      <c r="L84" s="529">
        <f t="shared" si="43"/>
        <v>-5.9492351617291613E-2</v>
      </c>
      <c r="M84" s="529">
        <f t="shared" si="43"/>
        <v>-5.8412068169852775E-2</v>
      </c>
      <c r="N84" s="529">
        <f t="shared" si="43"/>
        <v>-5.7365255169211607E-2</v>
      </c>
      <c r="O84" s="529">
        <f t="shared" si="43"/>
        <v>-5.7027254285493857E-2</v>
      </c>
    </row>
    <row r="85" spans="3:15" s="523" customFormat="1">
      <c r="D85" s="527"/>
      <c r="E85" s="523" t="s">
        <v>450</v>
      </c>
      <c r="H85" s="529">
        <f t="shared" si="43"/>
        <v>0</v>
      </c>
      <c r="I85" s="529">
        <f t="shared" si="43"/>
        <v>0</v>
      </c>
      <c r="J85" s="530">
        <f t="shared" si="43"/>
        <v>0</v>
      </c>
      <c r="K85" s="529">
        <f t="shared" si="43"/>
        <v>0</v>
      </c>
      <c r="L85" s="529">
        <f t="shared" si="43"/>
        <v>0</v>
      </c>
      <c r="M85" s="529">
        <f t="shared" si="43"/>
        <v>0</v>
      </c>
      <c r="N85" s="529">
        <f t="shared" si="43"/>
        <v>0</v>
      </c>
      <c r="O85" s="529">
        <f t="shared" si="43"/>
        <v>0</v>
      </c>
    </row>
    <row r="86" spans="3:15">
      <c r="J86" s="472"/>
    </row>
    <row r="87" spans="3:15">
      <c r="C87" s="487" t="s">
        <v>6083</v>
      </c>
      <c r="D87" s="536"/>
      <c r="E87" s="487"/>
      <c r="F87" s="487"/>
      <c r="G87" s="487"/>
      <c r="H87" s="537">
        <f t="shared" ref="H87:O87" si="44">H89+H119</f>
        <v>137432.06985300002</v>
      </c>
      <c r="I87" s="537">
        <f t="shared" si="44"/>
        <v>165117.440195</v>
      </c>
      <c r="J87" s="538">
        <f t="shared" si="44"/>
        <v>201414.09083900001</v>
      </c>
      <c r="K87" s="537">
        <f t="shared" si="44"/>
        <v>206896.01380886944</v>
      </c>
      <c r="L87" s="537">
        <f t="shared" si="44"/>
        <v>212553.45554180359</v>
      </c>
      <c r="M87" s="537">
        <f t="shared" si="44"/>
        <v>218397.60021399148</v>
      </c>
      <c r="N87" s="537">
        <f t="shared" si="44"/>
        <v>224435.69710160574</v>
      </c>
      <c r="O87" s="537">
        <f t="shared" si="44"/>
        <v>230602.40229478947</v>
      </c>
    </row>
    <row r="88" spans="3:15">
      <c r="E88" s="515" t="s">
        <v>393</v>
      </c>
      <c r="F88" s="515"/>
      <c r="G88" s="515"/>
      <c r="H88" s="517">
        <f t="shared" ref="H88:O88" si="45">H87/H24</f>
        <v>0.17356519676522542</v>
      </c>
      <c r="I88" s="517">
        <f t="shared" si="45"/>
        <v>0.19042006862644323</v>
      </c>
      <c r="J88" s="518">
        <f t="shared" si="45"/>
        <v>0.17334945748809547</v>
      </c>
      <c r="K88" s="517">
        <f t="shared" si="45"/>
        <v>0.17118556391114748</v>
      </c>
      <c r="L88" s="517">
        <f t="shared" si="45"/>
        <v>0.16924810069663312</v>
      </c>
      <c r="M88" s="517">
        <f t="shared" si="45"/>
        <v>0.16739588255357737</v>
      </c>
      <c r="N88" s="517">
        <f t="shared" si="45"/>
        <v>0.16562848058850158</v>
      </c>
      <c r="O88" s="517">
        <f t="shared" si="45"/>
        <v>0.1658594694077006</v>
      </c>
    </row>
    <row r="89" spans="3:15">
      <c r="D89" s="519" t="s">
        <v>394</v>
      </c>
      <c r="E89" s="474"/>
      <c r="F89" s="474"/>
      <c r="G89" s="474"/>
      <c r="H89" s="539">
        <f>SUM(H90:H100)</f>
        <v>5002.3553400000001</v>
      </c>
      <c r="I89" s="539">
        <f t="shared" ref="I89:O89" si="46">SUM(I90:I100)</f>
        <v>6516.1878250000009</v>
      </c>
      <c r="J89" s="540">
        <f t="shared" si="46"/>
        <v>5079.6462169999995</v>
      </c>
      <c r="K89" s="539">
        <f t="shared" si="46"/>
        <v>5283.8573949294432</v>
      </c>
      <c r="L89" s="539">
        <f t="shared" si="46"/>
        <v>5490.4819551097844</v>
      </c>
      <c r="M89" s="539">
        <f t="shared" si="46"/>
        <v>5703.8644088650399</v>
      </c>
      <c r="N89" s="539">
        <f t="shared" si="46"/>
        <v>5924.1086963430771</v>
      </c>
      <c r="O89" s="539">
        <f t="shared" si="46"/>
        <v>6078.4053431861921</v>
      </c>
    </row>
    <row r="90" spans="3:15" ht="13.5">
      <c r="E90" s="449" t="s">
        <v>455</v>
      </c>
      <c r="H90" s="605">
        <f>11517881/10^6</f>
        <v>11.517880999999999</v>
      </c>
      <c r="I90" s="605">
        <f>8776721/10^6</f>
        <v>8.7767210000000002</v>
      </c>
      <c r="J90" s="606">
        <f>2138578/10^6</f>
        <v>2.1385779999999999</v>
      </c>
      <c r="K90" s="497">
        <f t="shared" ref="K90:O100" si="47">K$24*K105</f>
        <v>2.2245527930894129</v>
      </c>
      <c r="L90" s="497">
        <f t="shared" si="47"/>
        <v>2.3115436424092941</v>
      </c>
      <c r="M90" s="497">
        <f t="shared" si="47"/>
        <v>2.4013796273760808</v>
      </c>
      <c r="N90" s="497">
        <f t="shared" si="47"/>
        <v>2.4941045077525694</v>
      </c>
      <c r="O90" s="497">
        <f t="shared" si="47"/>
        <v>2.5590648219784158</v>
      </c>
    </row>
    <row r="91" spans="3:15" ht="13.5">
      <c r="E91" s="449" t="s">
        <v>447</v>
      </c>
      <c r="H91" s="605">
        <f>1826192294/10^6</f>
        <v>1826.1922939999999</v>
      </c>
      <c r="I91" s="605">
        <f>2243529223/10^6</f>
        <v>2243.529223</v>
      </c>
      <c r="J91" s="606">
        <f>870120723/10^6</f>
        <v>870.120723</v>
      </c>
      <c r="K91" s="497">
        <f t="shared" si="47"/>
        <v>905.10118624367658</v>
      </c>
      <c r="L91" s="497">
        <f t="shared" si="47"/>
        <v>940.49505109433869</v>
      </c>
      <c r="M91" s="497">
        <f t="shared" si="47"/>
        <v>977.0465129492336</v>
      </c>
      <c r="N91" s="497">
        <f t="shared" si="47"/>
        <v>1014.7733762917344</v>
      </c>
      <c r="O91" s="497">
        <f t="shared" si="47"/>
        <v>1041.2037031633756</v>
      </c>
    </row>
    <row r="92" spans="3:15" ht="13.5">
      <c r="E92" s="449" t="s">
        <v>5803</v>
      </c>
      <c r="H92" s="605">
        <f>181648906/10^6</f>
        <v>181.64890600000001</v>
      </c>
      <c r="I92" s="605">
        <f>271369042/10^6</f>
        <v>271.36904199999998</v>
      </c>
      <c r="J92" s="606">
        <f>775806572/10^6</f>
        <v>775.80657199999996</v>
      </c>
      <c r="K92" s="497">
        <f t="shared" si="47"/>
        <v>806.99543184289871</v>
      </c>
      <c r="L92" s="497">
        <f t="shared" si="47"/>
        <v>838.55288385363929</v>
      </c>
      <c r="M92" s="497">
        <f t="shared" si="47"/>
        <v>871.14245858008201</v>
      </c>
      <c r="N92" s="497">
        <f t="shared" si="47"/>
        <v>904.78003064151414</v>
      </c>
      <c r="O92" s="497">
        <f t="shared" si="47"/>
        <v>928.34552074549765</v>
      </c>
    </row>
    <row r="93" spans="3:15" ht="13.5">
      <c r="E93" s="449" t="s">
        <v>451</v>
      </c>
      <c r="H93" s="605">
        <f>134384093/10^6</f>
        <v>134.38409300000001</v>
      </c>
      <c r="I93" s="605">
        <f>113100613/10^6</f>
        <v>113.100613</v>
      </c>
      <c r="J93" s="606">
        <f>269922640/10^6</f>
        <v>269.92264</v>
      </c>
      <c r="K93" s="497">
        <f t="shared" si="47"/>
        <v>280.77402962626013</v>
      </c>
      <c r="L93" s="497">
        <f t="shared" si="47"/>
        <v>291.75366174828912</v>
      </c>
      <c r="M93" s="497">
        <f t="shared" si="47"/>
        <v>303.0923953503534</v>
      </c>
      <c r="N93" s="497">
        <f t="shared" si="47"/>
        <v>314.79575361220122</v>
      </c>
      <c r="O93" s="497">
        <f t="shared" si="47"/>
        <v>322.99478096171572</v>
      </c>
    </row>
    <row r="94" spans="3:15" ht="13.5">
      <c r="E94" s="449" t="s">
        <v>5804</v>
      </c>
      <c r="H94" s="605">
        <f>557616035/10^6</f>
        <v>557.61603500000001</v>
      </c>
      <c r="I94" s="605">
        <f>706490103/10^6</f>
        <v>706.49010299999998</v>
      </c>
      <c r="J94" s="606">
        <f>574527553/10^6</f>
        <v>574.52755300000001</v>
      </c>
      <c r="K94" s="497">
        <f t="shared" si="47"/>
        <v>597.62462380749071</v>
      </c>
      <c r="L94" s="497">
        <f t="shared" si="47"/>
        <v>620.99465744345957</v>
      </c>
      <c r="M94" s="497">
        <f t="shared" si="47"/>
        <v>645.12903487290703</v>
      </c>
      <c r="N94" s="497">
        <f t="shared" si="47"/>
        <v>670.03951212691481</v>
      </c>
      <c r="O94" s="497">
        <f t="shared" si="47"/>
        <v>687.49105720700391</v>
      </c>
    </row>
    <row r="95" spans="3:15" ht="13.5">
      <c r="E95" s="449" t="s">
        <v>5805</v>
      </c>
      <c r="H95" s="605">
        <f>555872518/10^6</f>
        <v>555.87251800000001</v>
      </c>
      <c r="I95" s="605">
        <f>700001534/10^6</f>
        <v>700.00153399999999</v>
      </c>
      <c r="J95" s="606">
        <f>543253636/10^6</f>
        <v>543.25363600000003</v>
      </c>
      <c r="K95" s="497">
        <f t="shared" si="47"/>
        <v>565.09343747096409</v>
      </c>
      <c r="L95" s="497">
        <f t="shared" si="47"/>
        <v>587.19134327180632</v>
      </c>
      <c r="M95" s="497">
        <f t="shared" si="47"/>
        <v>610.01198646408091</v>
      </c>
      <c r="N95" s="497">
        <f t="shared" si="47"/>
        <v>633.56648314935137</v>
      </c>
      <c r="O95" s="497">
        <f t="shared" si="47"/>
        <v>650.06806826754382</v>
      </c>
    </row>
    <row r="96" spans="3:15" ht="13.5">
      <c r="E96" s="449" t="s">
        <v>452</v>
      </c>
      <c r="H96" s="605">
        <f>17400000/10^6</f>
        <v>17.399999999999999</v>
      </c>
      <c r="I96" s="605">
        <f>8859092/10^6</f>
        <v>8.8590920000000004</v>
      </c>
      <c r="J96" s="606">
        <f>70186723/10^6</f>
        <v>70.186723000000001</v>
      </c>
      <c r="K96" s="497">
        <f t="shared" si="47"/>
        <v>73.008359146798924</v>
      </c>
      <c r="L96" s="497">
        <f t="shared" si="47"/>
        <v>75.863341590623392</v>
      </c>
      <c r="M96" s="497">
        <f t="shared" si="47"/>
        <v>78.811699514578478</v>
      </c>
      <c r="N96" s="497">
        <f t="shared" si="47"/>
        <v>81.854869085289835</v>
      </c>
      <c r="O96" s="497">
        <f t="shared" si="47"/>
        <v>83.986823861109301</v>
      </c>
    </row>
    <row r="97" spans="4:15" ht="13.5">
      <c r="E97" s="449" t="s">
        <v>5806</v>
      </c>
      <c r="H97" s="605">
        <f>6374595/10^6</f>
        <v>6.3745950000000002</v>
      </c>
      <c r="I97" s="605">
        <f>17327595/10^6</f>
        <v>17.327594999999999</v>
      </c>
      <c r="J97" s="606">
        <f>11263698/10^6</f>
        <v>11.263698</v>
      </c>
      <c r="K97" s="497">
        <f t="shared" si="47"/>
        <v>11.716519503340836</v>
      </c>
      <c r="L97" s="497">
        <f t="shared" si="47"/>
        <v>12.17469248347186</v>
      </c>
      <c r="M97" s="497">
        <f t="shared" si="47"/>
        <v>12.647850537187193</v>
      </c>
      <c r="N97" s="497">
        <f t="shared" si="47"/>
        <v>13.136224143222085</v>
      </c>
      <c r="O97" s="497">
        <f t="shared" si="47"/>
        <v>13.478364276256766</v>
      </c>
    </row>
    <row r="98" spans="4:15" ht="13.5">
      <c r="E98" s="449" t="s">
        <v>5807</v>
      </c>
      <c r="H98" s="605">
        <f>81322549/10^6</f>
        <v>81.322548999999995</v>
      </c>
      <c r="I98" s="605">
        <f>209830626/10^6</f>
        <v>209.830626</v>
      </c>
      <c r="J98" s="606">
        <f>681613724/10^6</f>
        <v>681.61372400000005</v>
      </c>
      <c r="K98" s="497">
        <f t="shared" si="47"/>
        <v>709.01585704719514</v>
      </c>
      <c r="L98" s="497">
        <f t="shared" si="47"/>
        <v>736.74183045515451</v>
      </c>
      <c r="M98" s="497">
        <f t="shared" si="47"/>
        <v>765.37461367017852</v>
      </c>
      <c r="N98" s="497">
        <f t="shared" si="47"/>
        <v>794.92815392958119</v>
      </c>
      <c r="O98" s="497">
        <f t="shared" si="47"/>
        <v>815.63249190167733</v>
      </c>
    </row>
    <row r="99" spans="4:15" ht="13.5">
      <c r="E99" s="449" t="s">
        <v>456</v>
      </c>
      <c r="H99" s="605">
        <f>945870389/10^6</f>
        <v>945.87038900000005</v>
      </c>
      <c r="I99" s="605">
        <f>993029850/10^6</f>
        <v>993.02985000000001</v>
      </c>
      <c r="J99" s="606">
        <f>640690578/10^6</f>
        <v>640.69057799999996</v>
      </c>
      <c r="K99" s="497">
        <f t="shared" si="47"/>
        <v>666.44752484874073</v>
      </c>
      <c r="L99" s="497">
        <f t="shared" si="47"/>
        <v>692.5088691305325</v>
      </c>
      <c r="M99" s="497">
        <f t="shared" si="47"/>
        <v>719.42257961178211</v>
      </c>
      <c r="N99" s="497">
        <f t="shared" si="47"/>
        <v>747.2017661569505</v>
      </c>
      <c r="O99" s="497">
        <f t="shared" si="47"/>
        <v>766.66304429056038</v>
      </c>
    </row>
    <row r="100" spans="4:15" ht="13.5">
      <c r="E100" s="449" t="s">
        <v>5808</v>
      </c>
      <c r="H100" s="605">
        <f>684156080/10^6</f>
        <v>684.15607999999997</v>
      </c>
      <c r="I100" s="605">
        <f>1243873426/10^6</f>
        <v>1243.8734260000001</v>
      </c>
      <c r="J100" s="606">
        <f>640121792/10^6</f>
        <v>640.12179200000003</v>
      </c>
      <c r="K100" s="497">
        <f t="shared" si="47"/>
        <v>665.85587259898875</v>
      </c>
      <c r="L100" s="497">
        <f t="shared" si="47"/>
        <v>691.89408039605973</v>
      </c>
      <c r="M100" s="497">
        <f t="shared" si="47"/>
        <v>718.78389768728061</v>
      </c>
      <c r="N100" s="497">
        <f t="shared" si="47"/>
        <v>746.53842269856534</v>
      </c>
      <c r="O100" s="497">
        <f t="shared" si="47"/>
        <v>765.9824236894724</v>
      </c>
    </row>
    <row r="101" spans="4:15" ht="13.5">
      <c r="E101" s="449" t="s">
        <v>5809</v>
      </c>
      <c r="H101" s="605">
        <f>197257335/10^6</f>
        <v>197.25733500000001</v>
      </c>
      <c r="I101" s="605">
        <f>325479549/10^6</f>
        <v>325.47954900000002</v>
      </c>
      <c r="J101" s="606">
        <f>204313317/10^6</f>
        <v>204.31331700000001</v>
      </c>
      <c r="K101" s="497"/>
      <c r="L101" s="497"/>
      <c r="M101" s="497"/>
      <c r="N101" s="497"/>
      <c r="O101" s="497"/>
    </row>
    <row r="102" spans="4:15">
      <c r="E102" s="449" t="s">
        <v>5810</v>
      </c>
      <c r="H102" s="458">
        <f>231369929/10^6</f>
        <v>231.36992900000001</v>
      </c>
      <c r="I102" s="458">
        <f>192987442/10^6</f>
        <v>192.98744199999999</v>
      </c>
      <c r="J102" s="459">
        <f>181139966/10^6</f>
        <v>181.13996599999999</v>
      </c>
      <c r="K102" s="497"/>
      <c r="L102" s="497"/>
      <c r="M102" s="497"/>
      <c r="N102" s="497"/>
      <c r="O102" s="497"/>
    </row>
    <row r="103" spans="4:15">
      <c r="J103" s="472"/>
    </row>
    <row r="104" spans="4:15">
      <c r="D104" s="541" t="s">
        <v>393</v>
      </c>
      <c r="E104" s="542"/>
      <c r="F104" s="542"/>
      <c r="G104" s="542"/>
      <c r="H104" s="543">
        <f t="shared" ref="H104:O104" si="48">H89/H$24</f>
        <v>6.3175559373103863E-3</v>
      </c>
      <c r="I104" s="543">
        <f t="shared" si="48"/>
        <v>7.5147297060439025E-3</v>
      </c>
      <c r="J104" s="544">
        <f t="shared" si="48"/>
        <v>4.3718585540883318E-3</v>
      </c>
      <c r="K104" s="543">
        <f t="shared" si="48"/>
        <v>4.3718585540883309E-3</v>
      </c>
      <c r="L104" s="543">
        <f t="shared" si="48"/>
        <v>4.3718585540883318E-3</v>
      </c>
      <c r="M104" s="543">
        <f t="shared" si="48"/>
        <v>4.3718585540883318E-3</v>
      </c>
      <c r="N104" s="543">
        <f t="shared" si="48"/>
        <v>4.3718585540883318E-3</v>
      </c>
      <c r="O104" s="543">
        <f t="shared" si="48"/>
        <v>4.3718585540883327E-3</v>
      </c>
    </row>
    <row r="105" spans="4:15">
      <c r="D105" s="545"/>
      <c r="E105" s="546" t="str">
        <f>E90</f>
        <v>회의비</v>
      </c>
      <c r="F105" s="546"/>
      <c r="G105" s="547">
        <f>J105</f>
        <v>1.840592853020952E-6</v>
      </c>
      <c r="H105" s="548">
        <f t="shared" ref="H105:J115" si="49">H90/H$24</f>
        <v>1.454611928803612E-5</v>
      </c>
      <c r="I105" s="548">
        <f t="shared" si="49"/>
        <v>1.0121667421451183E-5</v>
      </c>
      <c r="J105" s="549">
        <f t="shared" si="49"/>
        <v>1.840592853020952E-6</v>
      </c>
      <c r="K105" s="548">
        <f>$G105</f>
        <v>1.840592853020952E-6</v>
      </c>
      <c r="L105" s="548">
        <f t="shared" ref="L105:O115" si="50">$G105</f>
        <v>1.840592853020952E-6</v>
      </c>
      <c r="M105" s="548">
        <f t="shared" si="50"/>
        <v>1.840592853020952E-6</v>
      </c>
      <c r="N105" s="548">
        <f t="shared" si="50"/>
        <v>1.840592853020952E-6</v>
      </c>
      <c r="O105" s="548">
        <f t="shared" si="50"/>
        <v>1.840592853020952E-6</v>
      </c>
    </row>
    <row r="106" spans="4:15">
      <c r="D106" s="545"/>
      <c r="E106" s="546" t="str">
        <f>E91</f>
        <v>여비교통비</v>
      </c>
      <c r="F106" s="546"/>
      <c r="G106" s="547">
        <f t="shared" ref="G106:G115" si="51">J106</f>
        <v>7.4887985568879113E-4</v>
      </c>
      <c r="H106" s="548">
        <f t="shared" si="49"/>
        <v>2.306327956628162E-3</v>
      </c>
      <c r="I106" s="548">
        <f t="shared" si="49"/>
        <v>2.5873280745181242E-3</v>
      </c>
      <c r="J106" s="549">
        <f t="shared" si="49"/>
        <v>7.4887985568879113E-4</v>
      </c>
      <c r="K106" s="548">
        <f>$G106</f>
        <v>7.4887985568879113E-4</v>
      </c>
      <c r="L106" s="548">
        <f t="shared" si="50"/>
        <v>7.4887985568879113E-4</v>
      </c>
      <c r="M106" s="548">
        <f t="shared" si="50"/>
        <v>7.4887985568879113E-4</v>
      </c>
      <c r="N106" s="548">
        <f t="shared" si="50"/>
        <v>7.4887985568879113E-4</v>
      </c>
      <c r="O106" s="548">
        <f t="shared" si="50"/>
        <v>7.4887985568879113E-4</v>
      </c>
    </row>
    <row r="107" spans="4:15">
      <c r="D107" s="545"/>
      <c r="E107" s="546" t="str">
        <f t="shared" ref="E107:E110" si="52">E92</f>
        <v>소모품비</v>
      </c>
      <c r="F107" s="546"/>
      <c r="G107" s="547">
        <f t="shared" si="51"/>
        <v>6.6770724834440669E-4</v>
      </c>
      <c r="H107" s="548">
        <f t="shared" si="49"/>
        <v>2.2940735845571424E-4</v>
      </c>
      <c r="I107" s="548">
        <f t="shared" si="49"/>
        <v>3.1295368641680847E-4</v>
      </c>
      <c r="J107" s="549">
        <f t="shared" si="49"/>
        <v>6.6770724834440669E-4</v>
      </c>
      <c r="K107" s="548">
        <f t="shared" ref="K107:K115" si="53">$G107</f>
        <v>6.6770724834440669E-4</v>
      </c>
      <c r="L107" s="548">
        <f t="shared" si="50"/>
        <v>6.6770724834440669E-4</v>
      </c>
      <c r="M107" s="548">
        <f t="shared" si="50"/>
        <v>6.6770724834440669E-4</v>
      </c>
      <c r="N107" s="548">
        <f t="shared" si="50"/>
        <v>6.6770724834440669E-4</v>
      </c>
      <c r="O107" s="548">
        <f t="shared" si="50"/>
        <v>6.6770724834440669E-4</v>
      </c>
    </row>
    <row r="108" spans="4:15">
      <c r="D108" s="545"/>
      <c r="E108" s="546" t="str">
        <f t="shared" si="52"/>
        <v>수선비</v>
      </c>
      <c r="F108" s="546"/>
      <c r="G108" s="547">
        <f t="shared" si="51"/>
        <v>2.3231216352760919E-4</v>
      </c>
      <c r="H108" s="548">
        <f t="shared" si="49"/>
        <v>1.6971585721301861E-4</v>
      </c>
      <c r="I108" s="548">
        <f t="shared" si="49"/>
        <v>1.3043217278391989E-4</v>
      </c>
      <c r="J108" s="549">
        <f t="shared" si="49"/>
        <v>2.3231216352760919E-4</v>
      </c>
      <c r="K108" s="548">
        <f t="shared" si="53"/>
        <v>2.3231216352760919E-4</v>
      </c>
      <c r="L108" s="548">
        <f t="shared" si="50"/>
        <v>2.3231216352760919E-4</v>
      </c>
      <c r="M108" s="548">
        <f t="shared" si="50"/>
        <v>2.3231216352760919E-4</v>
      </c>
      <c r="N108" s="548">
        <f t="shared" si="50"/>
        <v>2.3231216352760919E-4</v>
      </c>
      <c r="O108" s="548">
        <f t="shared" si="50"/>
        <v>2.3231216352760919E-4</v>
      </c>
    </row>
    <row r="109" spans="4:15">
      <c r="D109" s="545"/>
      <c r="E109" s="546" t="str">
        <f t="shared" si="52"/>
        <v>보험료</v>
      </c>
      <c r="F109" s="546"/>
      <c r="G109" s="547">
        <f t="shared" si="51"/>
        <v>4.9447404205758046E-4</v>
      </c>
      <c r="H109" s="548">
        <f t="shared" si="49"/>
        <v>7.0422236191116446E-4</v>
      </c>
      <c r="I109" s="548">
        <f t="shared" si="49"/>
        <v>8.1475278285737807E-4</v>
      </c>
      <c r="J109" s="549">
        <f t="shared" si="49"/>
        <v>4.9447404205758046E-4</v>
      </c>
      <c r="K109" s="548">
        <f t="shared" si="53"/>
        <v>4.9447404205758046E-4</v>
      </c>
      <c r="L109" s="548">
        <f t="shared" si="50"/>
        <v>4.9447404205758046E-4</v>
      </c>
      <c r="M109" s="548">
        <f t="shared" si="50"/>
        <v>4.9447404205758046E-4</v>
      </c>
      <c r="N109" s="548">
        <f t="shared" si="50"/>
        <v>4.9447404205758046E-4</v>
      </c>
      <c r="O109" s="548">
        <f t="shared" si="50"/>
        <v>4.9447404205758046E-4</v>
      </c>
    </row>
    <row r="110" spans="4:15">
      <c r="D110" s="545"/>
      <c r="E110" s="546" t="str">
        <f t="shared" si="52"/>
        <v>접대비</v>
      </c>
      <c r="F110" s="546"/>
      <c r="G110" s="547">
        <f t="shared" si="51"/>
        <v>4.6755776960169136E-4</v>
      </c>
      <c r="H110" s="548">
        <f t="shared" si="49"/>
        <v>7.0202044592829237E-4</v>
      </c>
      <c r="I110" s="548">
        <f t="shared" si="49"/>
        <v>8.0726990429041241E-4</v>
      </c>
      <c r="J110" s="549">
        <f t="shared" si="49"/>
        <v>4.6755776960169136E-4</v>
      </c>
      <c r="K110" s="548">
        <f t="shared" si="53"/>
        <v>4.6755776960169136E-4</v>
      </c>
      <c r="L110" s="548">
        <f t="shared" si="50"/>
        <v>4.6755776960169136E-4</v>
      </c>
      <c r="M110" s="548">
        <f t="shared" si="50"/>
        <v>4.6755776960169136E-4</v>
      </c>
      <c r="N110" s="548">
        <f t="shared" si="50"/>
        <v>4.6755776960169136E-4</v>
      </c>
      <c r="O110" s="548">
        <f t="shared" si="50"/>
        <v>4.6755776960169136E-4</v>
      </c>
    </row>
    <row r="111" spans="4:15">
      <c r="D111" s="545"/>
      <c r="E111" s="546" t="str">
        <f t="shared" ref="E111:E116" si="54">E96</f>
        <v>광고선전비</v>
      </c>
      <c r="F111" s="546"/>
      <c r="G111" s="547">
        <f t="shared" si="51"/>
        <v>6.040704651911751E-5</v>
      </c>
      <c r="H111" s="548">
        <f t="shared" si="49"/>
        <v>2.197474306357467E-5</v>
      </c>
      <c r="I111" s="548">
        <f t="shared" si="49"/>
        <v>1.0216660969402902E-5</v>
      </c>
      <c r="J111" s="549">
        <f t="shared" si="49"/>
        <v>6.040704651911751E-5</v>
      </c>
      <c r="K111" s="548">
        <f t="shared" si="53"/>
        <v>6.040704651911751E-5</v>
      </c>
      <c r="L111" s="548">
        <f t="shared" si="50"/>
        <v>6.040704651911751E-5</v>
      </c>
      <c r="M111" s="548">
        <f t="shared" si="50"/>
        <v>6.040704651911751E-5</v>
      </c>
      <c r="N111" s="548">
        <f t="shared" si="50"/>
        <v>6.040704651911751E-5</v>
      </c>
      <c r="O111" s="548">
        <f t="shared" si="50"/>
        <v>6.040704651911751E-5</v>
      </c>
    </row>
    <row r="112" spans="4:15">
      <c r="D112" s="545"/>
      <c r="E112" s="546" t="str">
        <f t="shared" si="54"/>
        <v>도서인쇄비</v>
      </c>
      <c r="F112" s="546"/>
      <c r="G112" s="547">
        <f t="shared" si="51"/>
        <v>9.694237029178451E-6</v>
      </c>
      <c r="H112" s="548">
        <f t="shared" si="49"/>
        <v>8.0505797275487243E-6</v>
      </c>
      <c r="I112" s="548">
        <f t="shared" si="49"/>
        <v>1.9982879004995191E-5</v>
      </c>
      <c r="J112" s="549">
        <f t="shared" si="49"/>
        <v>9.694237029178451E-6</v>
      </c>
      <c r="K112" s="548">
        <f t="shared" si="53"/>
        <v>9.694237029178451E-6</v>
      </c>
      <c r="L112" s="548">
        <f t="shared" si="50"/>
        <v>9.694237029178451E-6</v>
      </c>
      <c r="M112" s="548">
        <f t="shared" si="50"/>
        <v>9.694237029178451E-6</v>
      </c>
      <c r="N112" s="548">
        <f t="shared" si="50"/>
        <v>9.694237029178451E-6</v>
      </c>
      <c r="O112" s="548">
        <f t="shared" si="50"/>
        <v>9.694237029178451E-6</v>
      </c>
    </row>
    <row r="113" spans="4:15">
      <c r="D113" s="545"/>
      <c r="E113" s="546" t="str">
        <f t="shared" si="54"/>
        <v>운반비</v>
      </c>
      <c r="F113" s="546"/>
      <c r="G113" s="547">
        <f t="shared" si="51"/>
        <v>5.8663904188455877E-4</v>
      </c>
      <c r="H113" s="548">
        <f t="shared" si="49"/>
        <v>1.0270357008907824E-4</v>
      </c>
      <c r="I113" s="548">
        <f t="shared" si="49"/>
        <v>2.4198511166150861E-4</v>
      </c>
      <c r="J113" s="549">
        <f t="shared" si="49"/>
        <v>5.8663904188455877E-4</v>
      </c>
      <c r="K113" s="548">
        <f t="shared" si="53"/>
        <v>5.8663904188455877E-4</v>
      </c>
      <c r="L113" s="548">
        <f t="shared" si="50"/>
        <v>5.8663904188455877E-4</v>
      </c>
      <c r="M113" s="548">
        <f t="shared" si="50"/>
        <v>5.8663904188455877E-4</v>
      </c>
      <c r="N113" s="548">
        <f t="shared" si="50"/>
        <v>5.8663904188455877E-4</v>
      </c>
      <c r="O113" s="548">
        <f t="shared" si="50"/>
        <v>5.8663904188455877E-4</v>
      </c>
    </row>
    <row r="114" spans="4:15">
      <c r="D114" s="545"/>
      <c r="E114" s="546" t="str">
        <f t="shared" si="54"/>
        <v>견본비</v>
      </c>
      <c r="F114" s="546"/>
      <c r="G114" s="547">
        <f t="shared" si="51"/>
        <v>5.5141804454392717E-4</v>
      </c>
      <c r="H114" s="548">
        <f t="shared" si="49"/>
        <v>1.1945551017079556E-3</v>
      </c>
      <c r="I114" s="548">
        <f t="shared" si="49"/>
        <v>1.1452019360389323E-3</v>
      </c>
      <c r="J114" s="549">
        <f t="shared" si="49"/>
        <v>5.5141804454392717E-4</v>
      </c>
      <c r="K114" s="548">
        <f t="shared" si="53"/>
        <v>5.5141804454392717E-4</v>
      </c>
      <c r="L114" s="548">
        <f t="shared" si="50"/>
        <v>5.5141804454392717E-4</v>
      </c>
      <c r="M114" s="548">
        <f t="shared" si="50"/>
        <v>5.5141804454392717E-4</v>
      </c>
      <c r="N114" s="548">
        <f t="shared" si="50"/>
        <v>5.5141804454392717E-4</v>
      </c>
      <c r="O114" s="548">
        <f t="shared" si="50"/>
        <v>5.5141804454392717E-4</v>
      </c>
    </row>
    <row r="115" spans="4:15">
      <c r="D115" s="545"/>
      <c r="E115" s="546" t="str">
        <f t="shared" si="54"/>
        <v>교육훈련비</v>
      </c>
      <c r="F115" s="546"/>
      <c r="G115" s="547">
        <f t="shared" si="51"/>
        <v>5.5092851203845006E-4</v>
      </c>
      <c r="H115" s="548">
        <f t="shared" si="49"/>
        <v>8.640318432978413E-4</v>
      </c>
      <c r="I115" s="548">
        <f t="shared" si="49"/>
        <v>1.4344848300809688E-3</v>
      </c>
      <c r="J115" s="549">
        <f t="shared" si="49"/>
        <v>5.5092851203845006E-4</v>
      </c>
      <c r="K115" s="548">
        <f t="shared" si="53"/>
        <v>5.5092851203845006E-4</v>
      </c>
      <c r="L115" s="548">
        <f t="shared" si="50"/>
        <v>5.5092851203845006E-4</v>
      </c>
      <c r="M115" s="548">
        <f t="shared" si="50"/>
        <v>5.5092851203845006E-4</v>
      </c>
      <c r="N115" s="548">
        <f t="shared" si="50"/>
        <v>5.5092851203845006E-4</v>
      </c>
      <c r="O115" s="548">
        <f t="shared" si="50"/>
        <v>5.5092851203845006E-4</v>
      </c>
    </row>
    <row r="116" spans="4:15">
      <c r="D116" s="545"/>
      <c r="E116" s="546" t="str">
        <f t="shared" si="54"/>
        <v>차량관리비</v>
      </c>
      <c r="F116" s="546"/>
      <c r="G116" s="547">
        <f t="shared" ref="G116" si="55">J116</f>
        <v>1.7584471132088902E-4</v>
      </c>
      <c r="H116" s="548">
        <f t="shared" ref="H116:J116" si="56">H101/H$24</f>
        <v>2.491194973580733E-4</v>
      </c>
      <c r="I116" s="548">
        <f t="shared" si="56"/>
        <v>3.7535609796208905E-4</v>
      </c>
      <c r="J116" s="549">
        <f t="shared" si="56"/>
        <v>1.7584471132088902E-4</v>
      </c>
      <c r="K116" s="548"/>
      <c r="L116" s="548"/>
      <c r="M116" s="548"/>
      <c r="N116" s="548"/>
      <c r="O116" s="548"/>
    </row>
    <row r="117" spans="4:15">
      <c r="D117" s="545"/>
      <c r="E117" s="546"/>
      <c r="F117" s="546"/>
      <c r="H117" s="548"/>
      <c r="I117" s="548"/>
      <c r="J117" s="549"/>
      <c r="K117" s="548"/>
      <c r="L117" s="548"/>
      <c r="M117" s="548"/>
      <c r="N117" s="548"/>
      <c r="O117" s="548"/>
    </row>
    <row r="118" spans="4:15">
      <c r="J118" s="472"/>
    </row>
    <row r="119" spans="4:15">
      <c r="D119" s="519" t="s">
        <v>391</v>
      </c>
      <c r="E119" s="474"/>
      <c r="F119" s="474"/>
      <c r="G119" s="532" t="s">
        <v>395</v>
      </c>
      <c r="H119" s="539">
        <f t="shared" ref="H119:O119" si="57">SUM(H120:H131)</f>
        <v>132429.71451300001</v>
      </c>
      <c r="I119" s="539">
        <f t="shared" si="57"/>
        <v>158601.25237</v>
      </c>
      <c r="J119" s="540">
        <f t="shared" si="57"/>
        <v>196334.44462200001</v>
      </c>
      <c r="K119" s="539">
        <f t="shared" si="57"/>
        <v>201612.15641393999</v>
      </c>
      <c r="L119" s="539">
        <f t="shared" si="57"/>
        <v>207062.97358669381</v>
      </c>
      <c r="M119" s="539">
        <f t="shared" si="57"/>
        <v>212693.73580512643</v>
      </c>
      <c r="N119" s="539">
        <f t="shared" si="57"/>
        <v>218511.58840526265</v>
      </c>
      <c r="O119" s="539">
        <f t="shared" si="57"/>
        <v>224523.99695160327</v>
      </c>
    </row>
    <row r="120" spans="4:15">
      <c r="E120" s="449" t="s">
        <v>444</v>
      </c>
      <c r="G120" s="528">
        <v>0.05</v>
      </c>
      <c r="H120" s="495">
        <f>17536904256/10^6</f>
        <v>17536.904256000002</v>
      </c>
      <c r="I120" s="495">
        <f>18693333325/10^6</f>
        <v>18693.333325</v>
      </c>
      <c r="J120" s="496">
        <f>22740381338/10^6</f>
        <v>22740.381337999999</v>
      </c>
      <c r="K120" s="497">
        <f>J120*(1+$G120)</f>
        <v>23877.4004049</v>
      </c>
      <c r="L120" s="497">
        <f t="shared" ref="L120:O120" si="58">K120*(1+$G120)</f>
        <v>25071.270425145001</v>
      </c>
      <c r="M120" s="497">
        <f t="shared" si="58"/>
        <v>26324.833946402254</v>
      </c>
      <c r="N120" s="497">
        <f t="shared" si="58"/>
        <v>27641.075643722368</v>
      </c>
      <c r="O120" s="497">
        <f t="shared" si="58"/>
        <v>29023.129425908486</v>
      </c>
    </row>
    <row r="121" spans="4:15">
      <c r="E121" s="449" t="s">
        <v>5802</v>
      </c>
      <c r="G121" s="528">
        <f>G120</f>
        <v>0.05</v>
      </c>
      <c r="H121" s="495">
        <f>5886809798/10^6</f>
        <v>5886.8097980000002</v>
      </c>
      <c r="I121" s="495">
        <f>8894849465/10^6</f>
        <v>8894.8494649999993</v>
      </c>
      <c r="J121" s="496">
        <f>19201627704/10^6</f>
        <v>19201.627703999999</v>
      </c>
      <c r="K121" s="497">
        <f t="shared" ref="K121:O121" si="59">J121*(1+$G121)</f>
        <v>20161.709089199998</v>
      </c>
      <c r="L121" s="497">
        <f t="shared" si="59"/>
        <v>21169.794543659998</v>
      </c>
      <c r="M121" s="497">
        <f t="shared" si="59"/>
        <v>22228.284270843</v>
      </c>
      <c r="N121" s="497">
        <f t="shared" si="59"/>
        <v>23339.69848438515</v>
      </c>
      <c r="O121" s="497">
        <f t="shared" si="59"/>
        <v>24506.683408604407</v>
      </c>
    </row>
    <row r="122" spans="4:15">
      <c r="E122" s="449" t="s">
        <v>445</v>
      </c>
      <c r="G122" s="528">
        <f>G121</f>
        <v>0.05</v>
      </c>
      <c r="H122" s="495">
        <f>2235999785/10^6</f>
        <v>2235.999785</v>
      </c>
      <c r="I122" s="495">
        <f>2448920348/10^6</f>
        <v>2448.9203480000001</v>
      </c>
      <c r="J122" s="496">
        <f>3092087608/10^6</f>
        <v>3092.0876079999998</v>
      </c>
      <c r="K122" s="497">
        <f t="shared" ref="K122:O122" si="60">J122*(1+$G122)</f>
        <v>3246.6919883999999</v>
      </c>
      <c r="L122" s="497">
        <f t="shared" si="60"/>
        <v>3409.0265878200003</v>
      </c>
      <c r="M122" s="497">
        <f t="shared" si="60"/>
        <v>3579.4779172110002</v>
      </c>
      <c r="N122" s="497">
        <f t="shared" si="60"/>
        <v>3758.4518130715505</v>
      </c>
      <c r="O122" s="497">
        <f t="shared" si="60"/>
        <v>3946.3744037251281</v>
      </c>
    </row>
    <row r="123" spans="4:15">
      <c r="E123" s="449" t="s">
        <v>450</v>
      </c>
      <c r="G123" s="528">
        <v>0.02</v>
      </c>
      <c r="H123" s="495">
        <f>4487169470/10^6</f>
        <v>4487.1694699999998</v>
      </c>
      <c r="I123" s="495">
        <f>1573382159/10^6</f>
        <v>1573.382159</v>
      </c>
      <c r="J123" s="496">
        <f>1377603014/10^6</f>
        <v>1377.603014</v>
      </c>
      <c r="K123" s="497">
        <f t="shared" ref="K123:O123" si="61">J123*(1+$G123)</f>
        <v>1405.15507428</v>
      </c>
      <c r="L123" s="497">
        <f t="shared" si="61"/>
        <v>1433.2581757656001</v>
      </c>
      <c r="M123" s="497">
        <f t="shared" si="61"/>
        <v>1461.9233392809122</v>
      </c>
      <c r="N123" s="497">
        <f t="shared" si="61"/>
        <v>1491.1618060665305</v>
      </c>
      <c r="O123" s="497">
        <f t="shared" si="61"/>
        <v>1520.9850421878612</v>
      </c>
    </row>
    <row r="124" spans="4:15">
      <c r="E124" s="449" t="s">
        <v>214</v>
      </c>
      <c r="G124" s="528">
        <v>0.02</v>
      </c>
      <c r="H124" s="495">
        <f>2204636859/10^6</f>
        <v>2204.6368590000002</v>
      </c>
      <c r="I124" s="495">
        <f>5726891595/10^6</f>
        <v>5726.8915950000001</v>
      </c>
      <c r="J124" s="496">
        <f>6034597641/10^6</f>
        <v>6034.5976410000003</v>
      </c>
      <c r="K124" s="497">
        <f t="shared" ref="K124:O124" si="62">J124*(1+$G124)</f>
        <v>6155.2895938200008</v>
      </c>
      <c r="L124" s="497">
        <f t="shared" si="62"/>
        <v>6278.3953856964008</v>
      </c>
      <c r="M124" s="497">
        <f t="shared" si="62"/>
        <v>6403.9632934103292</v>
      </c>
      <c r="N124" s="497">
        <f t="shared" si="62"/>
        <v>6532.0425592785359</v>
      </c>
      <c r="O124" s="497">
        <f t="shared" si="62"/>
        <v>6662.6834104641066</v>
      </c>
    </row>
    <row r="125" spans="4:15">
      <c r="E125" s="449" t="s">
        <v>453</v>
      </c>
      <c r="G125" s="528">
        <v>0.02</v>
      </c>
      <c r="H125" s="495">
        <f>85708859112/10^6</f>
        <v>85708.859112000006</v>
      </c>
      <c r="I125" s="495">
        <f>99834385988/10^6</f>
        <v>99834.385987999995</v>
      </c>
      <c r="J125" s="496">
        <f>120855500944/10^6</f>
        <v>120855.500944</v>
      </c>
      <c r="K125" s="497">
        <f t="shared" ref="K125:O125" si="63">J125*(1+$G125)</f>
        <v>123272.61096288</v>
      </c>
      <c r="L125" s="497">
        <f t="shared" si="63"/>
        <v>125738.0631821376</v>
      </c>
      <c r="M125" s="497">
        <f t="shared" si="63"/>
        <v>128252.82444578035</v>
      </c>
      <c r="N125" s="497">
        <f t="shared" si="63"/>
        <v>130817.88093469596</v>
      </c>
      <c r="O125" s="497">
        <f t="shared" si="63"/>
        <v>133434.23855338988</v>
      </c>
    </row>
    <row r="126" spans="4:15">
      <c r="E126" s="449" t="s">
        <v>215</v>
      </c>
      <c r="G126" s="528">
        <v>0.02</v>
      </c>
      <c r="H126" s="495">
        <f>780321137/10^6</f>
        <v>780.32113700000002</v>
      </c>
      <c r="I126" s="495">
        <f>1463463394/10^6</f>
        <v>1463.4633940000001</v>
      </c>
      <c r="J126" s="496">
        <f>1780516019/10^6</f>
        <v>1780.5160189999999</v>
      </c>
      <c r="K126" s="497">
        <f t="shared" ref="K126:O126" si="64">J126*(1+$G126)</f>
        <v>1816.12633938</v>
      </c>
      <c r="L126" s="497">
        <f t="shared" si="64"/>
        <v>1852.4488661676</v>
      </c>
      <c r="M126" s="497">
        <f t="shared" si="64"/>
        <v>1889.4978434909522</v>
      </c>
      <c r="N126" s="497">
        <f t="shared" si="64"/>
        <v>1927.2878003607711</v>
      </c>
      <c r="O126" s="497">
        <f t="shared" si="64"/>
        <v>1965.8335563679866</v>
      </c>
    </row>
    <row r="127" spans="4:15">
      <c r="E127" s="449" t="s">
        <v>5811</v>
      </c>
      <c r="G127" s="528">
        <v>0.02</v>
      </c>
      <c r="H127" s="495">
        <f>246753693/10^6</f>
        <v>246.753693</v>
      </c>
      <c r="I127" s="495">
        <f>355197085/10^6</f>
        <v>355.19708500000002</v>
      </c>
      <c r="J127" s="496">
        <f>+-492438214/10^6</f>
        <v>-492.43821400000002</v>
      </c>
      <c r="K127" s="497">
        <f t="shared" ref="K127:O127" si="65">J127*(1+$G127)</f>
        <v>-502.28697828000003</v>
      </c>
      <c r="L127" s="497">
        <f t="shared" si="65"/>
        <v>-512.33271784560009</v>
      </c>
      <c r="M127" s="497">
        <f t="shared" si="65"/>
        <v>-522.5793722025121</v>
      </c>
      <c r="N127" s="497">
        <f t="shared" si="65"/>
        <v>-533.03095964656234</v>
      </c>
      <c r="O127" s="497">
        <f t="shared" si="65"/>
        <v>-543.69157883949356</v>
      </c>
    </row>
    <row r="128" spans="4:15">
      <c r="E128" s="449" t="s">
        <v>448</v>
      </c>
      <c r="G128" s="528">
        <v>0.02</v>
      </c>
      <c r="H128" s="495">
        <f>272282667/10^6</f>
        <v>272.282667</v>
      </c>
      <c r="I128" s="495">
        <f>388259927/10^6</f>
        <v>388.259927</v>
      </c>
      <c r="J128" s="496">
        <f>534761795/10^6</f>
        <v>534.76179500000001</v>
      </c>
      <c r="K128" s="497">
        <f t="shared" ref="K128:O128" si="66">J128*(1+$G128)</f>
        <v>545.45703090000006</v>
      </c>
      <c r="L128" s="497">
        <f t="shared" si="66"/>
        <v>556.3661715180001</v>
      </c>
      <c r="M128" s="497">
        <f t="shared" si="66"/>
        <v>567.49349494836008</v>
      </c>
      <c r="N128" s="497">
        <f t="shared" si="66"/>
        <v>578.84336484732728</v>
      </c>
      <c r="O128" s="497">
        <f t="shared" si="66"/>
        <v>590.42023214427388</v>
      </c>
    </row>
    <row r="129" spans="3:17">
      <c r="E129" s="449" t="s">
        <v>449</v>
      </c>
      <c r="G129" s="528">
        <v>0.02</v>
      </c>
      <c r="H129" s="495">
        <f>558544535/10^6</f>
        <v>558.544535</v>
      </c>
      <c r="I129" s="495">
        <f>540542675/10^6</f>
        <v>540.54267500000003</v>
      </c>
      <c r="J129" s="496">
        <f>511260668/10^6</f>
        <v>511.26066800000001</v>
      </c>
      <c r="K129" s="497">
        <f t="shared" ref="K129:O129" si="67">J129*(1+$G129)</f>
        <v>521.48588136000001</v>
      </c>
      <c r="L129" s="497">
        <f t="shared" si="67"/>
        <v>531.91559898720004</v>
      </c>
      <c r="M129" s="497">
        <f t="shared" si="67"/>
        <v>542.55391096694404</v>
      </c>
      <c r="N129" s="497">
        <f t="shared" si="67"/>
        <v>553.40498918628293</v>
      </c>
      <c r="O129" s="497">
        <f t="shared" si="67"/>
        <v>564.47308897000858</v>
      </c>
    </row>
    <row r="130" spans="3:17">
      <c r="E130" s="449" t="s">
        <v>446</v>
      </c>
      <c r="G130" s="528">
        <v>0.02</v>
      </c>
      <c r="H130" s="495">
        <f>5233084246/10^6</f>
        <v>5233.0842460000003</v>
      </c>
      <c r="I130" s="495">
        <f>6481152161/10^6</f>
        <v>6481.152161</v>
      </c>
      <c r="J130" s="496">
        <f>7781620265/10^6</f>
        <v>7781.6202649999996</v>
      </c>
      <c r="K130" s="497">
        <f t="shared" ref="K130:O130" si="68">J130*(1+$G130)</f>
        <v>7937.2526702999994</v>
      </c>
      <c r="L130" s="497">
        <f t="shared" si="68"/>
        <v>8095.9977237059993</v>
      </c>
      <c r="M130" s="497">
        <f t="shared" si="68"/>
        <v>8257.9176781801198</v>
      </c>
      <c r="N130" s="497">
        <f t="shared" si="68"/>
        <v>8423.0760317437216</v>
      </c>
      <c r="O130" s="497">
        <f t="shared" si="68"/>
        <v>8591.537552378597</v>
      </c>
    </row>
    <row r="131" spans="3:17">
      <c r="E131" s="449" t="s">
        <v>454</v>
      </c>
      <c r="G131" s="528">
        <v>0.02</v>
      </c>
      <c r="H131" s="495">
        <f>7278348955/10^6</f>
        <v>7278.3489550000004</v>
      </c>
      <c r="I131" s="495">
        <f>12200874248/10^6</f>
        <v>12200.874248</v>
      </c>
      <c r="J131" s="496">
        <f>12916925840/10^6</f>
        <v>12916.92584</v>
      </c>
      <c r="K131" s="497">
        <f t="shared" ref="K131:O131" si="69">J131*(1+$G131)</f>
        <v>13175.2643568</v>
      </c>
      <c r="L131" s="497">
        <f t="shared" si="69"/>
        <v>13438.769643936001</v>
      </c>
      <c r="M131" s="497">
        <f t="shared" si="69"/>
        <v>13707.545036814721</v>
      </c>
      <c r="N131" s="497">
        <f t="shared" si="69"/>
        <v>13981.695937551016</v>
      </c>
      <c r="O131" s="497">
        <f t="shared" si="69"/>
        <v>14261.329856302036</v>
      </c>
    </row>
    <row r="132" spans="3:17">
      <c r="G132" s="550"/>
      <c r="H132" s="497"/>
      <c r="I132" s="497"/>
      <c r="J132" s="522"/>
      <c r="K132" s="497"/>
      <c r="L132" s="497"/>
      <c r="M132" s="497"/>
      <c r="N132" s="497"/>
      <c r="O132" s="497"/>
    </row>
    <row r="133" spans="3:17">
      <c r="D133" s="541" t="s">
        <v>393</v>
      </c>
      <c r="E133" s="551"/>
      <c r="F133" s="551"/>
      <c r="G133" s="551"/>
      <c r="H133" s="543">
        <f t="shared" ref="H133:O133" si="70">H119/H$24</f>
        <v>0.16724764082791502</v>
      </c>
      <c r="I133" s="543">
        <f t="shared" si="70"/>
        <v>0.18290533892039934</v>
      </c>
      <c r="J133" s="544">
        <f t="shared" si="70"/>
        <v>0.16897759893400716</v>
      </c>
      <c r="K133" s="543">
        <f t="shared" si="70"/>
        <v>0.16681370535705914</v>
      </c>
      <c r="L133" s="543">
        <f t="shared" si="70"/>
        <v>0.16487624214254482</v>
      </c>
      <c r="M133" s="543">
        <f t="shared" si="70"/>
        <v>0.16302402399948904</v>
      </c>
      <c r="N133" s="543">
        <f t="shared" si="70"/>
        <v>0.16125662203441324</v>
      </c>
      <c r="O133" s="543">
        <f t="shared" si="70"/>
        <v>0.1614876108536123</v>
      </c>
    </row>
    <row r="134" spans="3:17">
      <c r="D134" s="552"/>
      <c r="E134" s="553"/>
      <c r="F134" s="554"/>
      <c r="G134" s="554"/>
      <c r="H134" s="555"/>
      <c r="I134" s="555"/>
      <c r="J134" s="556"/>
      <c r="K134" s="555"/>
      <c r="L134" s="555"/>
      <c r="M134" s="555"/>
      <c r="N134" s="555"/>
      <c r="O134" s="555"/>
    </row>
    <row r="135" spans="3:17">
      <c r="D135" s="552"/>
      <c r="E135" s="553"/>
      <c r="F135" s="554"/>
      <c r="G135" s="554"/>
      <c r="H135" s="555"/>
      <c r="I135" s="555"/>
      <c r="J135" s="556"/>
      <c r="K135" s="555"/>
      <c r="L135" s="555"/>
      <c r="M135" s="555"/>
      <c r="N135" s="555"/>
      <c r="O135" s="555"/>
    </row>
    <row r="136" spans="3:17">
      <c r="C136" s="487" t="s">
        <v>396</v>
      </c>
      <c r="D136" s="488"/>
      <c r="E136" s="489"/>
      <c r="F136" s="489"/>
      <c r="G136" s="489"/>
      <c r="H136" s="490"/>
      <c r="I136" s="490"/>
      <c r="J136" s="491"/>
      <c r="K136" s="490"/>
      <c r="L136" s="490"/>
      <c r="M136" s="490"/>
      <c r="N136" s="490"/>
      <c r="O136" s="490"/>
    </row>
    <row r="137" spans="3:17">
      <c r="D137" s="552"/>
      <c r="E137" s="553"/>
      <c r="F137" s="554"/>
      <c r="G137" s="554"/>
      <c r="H137" s="555"/>
      <c r="I137" s="555"/>
      <c r="J137" s="556"/>
      <c r="K137" s="555"/>
      <c r="L137" s="555"/>
      <c r="M137" s="555"/>
      <c r="N137" s="555"/>
      <c r="O137" s="555"/>
    </row>
    <row r="138" spans="3:17">
      <c r="D138" s="462" t="s">
        <v>5844</v>
      </c>
      <c r="E138" s="553"/>
      <c r="F138" s="554"/>
      <c r="G138" s="554"/>
      <c r="H138" s="555"/>
      <c r="I138" s="555"/>
      <c r="J138" s="556"/>
      <c r="K138" s="555"/>
      <c r="L138" s="555"/>
      <c r="M138" s="555"/>
      <c r="N138" s="555"/>
      <c r="O138" s="555"/>
    </row>
    <row r="139" spans="3:17">
      <c r="D139" s="552"/>
      <c r="E139" s="553"/>
      <c r="F139" s="554"/>
      <c r="G139" s="554"/>
      <c r="H139" s="555"/>
      <c r="I139" s="555"/>
      <c r="J139" s="556"/>
      <c r="K139" s="555"/>
      <c r="L139" s="555"/>
      <c r="M139" s="555"/>
      <c r="N139" s="555"/>
      <c r="O139" s="555"/>
    </row>
    <row r="140" spans="3:17">
      <c r="D140" s="552"/>
      <c r="E140" s="553" t="s">
        <v>397</v>
      </c>
      <c r="F140" s="554"/>
      <c r="G140" s="554"/>
      <c r="H140" s="557"/>
      <c r="I140" s="557"/>
      <c r="J140" s="558"/>
      <c r="K140" s="557"/>
      <c r="L140" s="557"/>
      <c r="M140" s="557"/>
      <c r="N140" s="557"/>
      <c r="O140" s="557"/>
      <c r="Q140" s="449" t="s">
        <v>413</v>
      </c>
    </row>
    <row r="141" spans="3:17">
      <c r="D141" s="552"/>
      <c r="E141" s="553" t="s">
        <v>398</v>
      </c>
      <c r="F141" s="554"/>
      <c r="G141" s="554"/>
      <c r="H141" s="555"/>
      <c r="I141" s="555"/>
      <c r="J141" s="556"/>
      <c r="K141" s="555"/>
      <c r="L141" s="555"/>
      <c r="M141" s="555"/>
      <c r="N141" s="555"/>
      <c r="O141" s="555"/>
    </row>
    <row r="142" spans="3:17">
      <c r="D142" s="552"/>
      <c r="E142" s="553"/>
      <c r="F142" s="554"/>
      <c r="G142" s="554"/>
      <c r="H142" s="555"/>
      <c r="I142" s="555"/>
      <c r="J142" s="556"/>
      <c r="K142" s="555"/>
      <c r="L142" s="555"/>
      <c r="M142" s="555"/>
      <c r="N142" s="555"/>
      <c r="O142" s="555"/>
    </row>
    <row r="143" spans="3:17" s="454" customFormat="1">
      <c r="D143" s="462" t="s">
        <v>5845</v>
      </c>
      <c r="E143" s="559"/>
      <c r="F143" s="463"/>
      <c r="G143" s="560"/>
      <c r="H143" s="561"/>
      <c r="I143" s="561"/>
      <c r="J143" s="562"/>
      <c r="K143" s="563"/>
      <c r="L143" s="563"/>
      <c r="M143" s="563"/>
      <c r="N143" s="563"/>
      <c r="O143" s="563"/>
    </row>
    <row r="144" spans="3:17" s="454" customFormat="1">
      <c r="D144" s="462"/>
      <c r="E144" s="553" t="s">
        <v>399</v>
      </c>
      <c r="F144" s="463"/>
      <c r="G144" s="564"/>
      <c r="H144" s="561"/>
      <c r="I144" s="561"/>
      <c r="J144" s="562"/>
      <c r="K144" s="563"/>
      <c r="L144" s="563"/>
      <c r="M144" s="563"/>
      <c r="N144" s="563"/>
      <c r="O144" s="563"/>
    </row>
    <row r="145" spans="3:16">
      <c r="D145" s="552"/>
      <c r="E145" s="553"/>
      <c r="F145" s="565" t="s">
        <v>400</v>
      </c>
      <c r="G145" s="565" t="s">
        <v>463</v>
      </c>
      <c r="H145" s="555"/>
      <c r="I145" s="555"/>
      <c r="J145" s="556"/>
      <c r="K145" s="555"/>
      <c r="L145" s="555"/>
      <c r="M145" s="555"/>
      <c r="N145" s="555"/>
      <c r="O145" s="555"/>
    </row>
    <row r="146" spans="3:16">
      <c r="D146" s="552"/>
      <c r="E146" s="553">
        <v>2019</v>
      </c>
      <c r="F146" s="566">
        <f>K143</f>
        <v>0</v>
      </c>
      <c r="G146" s="567"/>
      <c r="H146" s="555"/>
      <c r="I146" s="555"/>
      <c r="J146" s="556"/>
      <c r="K146" s="568">
        <f>$F146*$G146*6/12</f>
        <v>0</v>
      </c>
      <c r="L146" s="568">
        <f>$F146*$G146</f>
        <v>0</v>
      </c>
      <c r="M146" s="568">
        <f>$F146*$G146</f>
        <v>0</v>
      </c>
      <c r="N146" s="568">
        <f>$F146*$G146</f>
        <v>0</v>
      </c>
      <c r="O146" s="568">
        <f>$F146*$G146</f>
        <v>0</v>
      </c>
    </row>
    <row r="147" spans="3:16">
      <c r="D147" s="552"/>
      <c r="E147" s="553">
        <f>E146+1</f>
        <v>2020</v>
      </c>
      <c r="F147" s="566">
        <f>L143</f>
        <v>0</v>
      </c>
      <c r="G147" s="567"/>
      <c r="H147" s="555"/>
      <c r="I147" s="555"/>
      <c r="J147" s="556"/>
      <c r="K147" s="569"/>
      <c r="L147" s="568">
        <f>$F147*$G147*6/12</f>
        <v>0</v>
      </c>
      <c r="M147" s="568">
        <f>$F147*$G147</f>
        <v>0</v>
      </c>
      <c r="N147" s="568">
        <f>$F147*$G147</f>
        <v>0</v>
      </c>
      <c r="O147" s="568">
        <f>$F147*$G147</f>
        <v>0</v>
      </c>
    </row>
    <row r="148" spans="3:16">
      <c r="D148" s="552"/>
      <c r="E148" s="553">
        <f t="shared" ref="E148:E150" si="71">E147+1</f>
        <v>2021</v>
      </c>
      <c r="F148" s="566">
        <f>M143</f>
        <v>0</v>
      </c>
      <c r="G148" s="567"/>
      <c r="H148" s="555"/>
      <c r="I148" s="555"/>
      <c r="J148" s="556"/>
      <c r="K148" s="569"/>
      <c r="L148" s="569"/>
      <c r="M148" s="568">
        <f>$F148*$G148*6/12</f>
        <v>0</v>
      </c>
      <c r="N148" s="568">
        <f>$F148*$G148</f>
        <v>0</v>
      </c>
      <c r="O148" s="568">
        <f>$F148*$G148</f>
        <v>0</v>
      </c>
    </row>
    <row r="149" spans="3:16">
      <c r="D149" s="552"/>
      <c r="E149" s="553">
        <f t="shared" si="71"/>
        <v>2022</v>
      </c>
      <c r="F149" s="566">
        <f>N143</f>
        <v>0</v>
      </c>
      <c r="G149" s="567"/>
      <c r="H149" s="555"/>
      <c r="I149" s="555"/>
      <c r="J149" s="556"/>
      <c r="K149" s="569"/>
      <c r="L149" s="569"/>
      <c r="M149" s="569"/>
      <c r="N149" s="568">
        <f>$F149*$G149*6/12</f>
        <v>0</v>
      </c>
      <c r="O149" s="568">
        <f>$F149*$G149</f>
        <v>0</v>
      </c>
    </row>
    <row r="150" spans="3:16">
      <c r="D150" s="552"/>
      <c r="E150" s="570">
        <f t="shared" si="71"/>
        <v>2023</v>
      </c>
      <c r="F150" s="571">
        <f>O143</f>
        <v>0</v>
      </c>
      <c r="G150" s="572"/>
      <c r="H150" s="573"/>
      <c r="I150" s="573"/>
      <c r="J150" s="574"/>
      <c r="K150" s="575"/>
      <c r="L150" s="575"/>
      <c r="M150" s="575"/>
      <c r="N150" s="575"/>
      <c r="O150" s="576">
        <f>$F150*$G150*6/12</f>
        <v>0</v>
      </c>
    </row>
    <row r="151" spans="3:16">
      <c r="D151" s="552"/>
      <c r="E151" s="553"/>
      <c r="F151" s="554"/>
      <c r="G151" s="554"/>
      <c r="H151" s="555"/>
      <c r="I151" s="555"/>
      <c r="J151" s="556"/>
      <c r="K151" s="577">
        <f>SUM(K146:K150)</f>
        <v>0</v>
      </c>
      <c r="L151" s="577">
        <f t="shared" ref="L151:O151" si="72">SUM(L146:L150)</f>
        <v>0</v>
      </c>
      <c r="M151" s="577">
        <f t="shared" si="72"/>
        <v>0</v>
      </c>
      <c r="N151" s="577">
        <f t="shared" si="72"/>
        <v>0</v>
      </c>
      <c r="O151" s="577">
        <f t="shared" si="72"/>
        <v>0</v>
      </c>
    </row>
    <row r="152" spans="3:16">
      <c r="D152" s="552"/>
      <c r="E152" s="553"/>
      <c r="F152" s="554"/>
      <c r="G152" s="554"/>
      <c r="H152" s="555"/>
      <c r="I152" s="555"/>
      <c r="J152" s="556"/>
      <c r="K152" s="555"/>
      <c r="L152" s="555"/>
      <c r="M152" s="555"/>
      <c r="N152" s="555"/>
      <c r="O152" s="555"/>
    </row>
    <row r="153" spans="3:16">
      <c r="J153" s="472"/>
    </row>
    <row r="154" spans="3:16">
      <c r="C154" s="487" t="s">
        <v>401</v>
      </c>
      <c r="D154" s="488"/>
      <c r="E154" s="489"/>
      <c r="F154" s="489"/>
      <c r="G154" s="489"/>
      <c r="H154" s="490"/>
      <c r="I154" s="490"/>
      <c r="J154" s="491"/>
      <c r="K154" s="490"/>
      <c r="L154" s="490"/>
      <c r="M154" s="490"/>
      <c r="N154" s="490"/>
      <c r="O154" s="490"/>
    </row>
    <row r="155" spans="3:16" s="454" customFormat="1">
      <c r="D155" s="454" t="s">
        <v>402</v>
      </c>
      <c r="H155" s="578">
        <f>FS.!C8/10^6</f>
        <v>158800.07612499999</v>
      </c>
      <c r="I155" s="578">
        <f>FS.!D8/10^6</f>
        <v>159275.850982</v>
      </c>
      <c r="J155" s="579">
        <f>FS.!E8/10^6</f>
        <v>210368.392594</v>
      </c>
      <c r="K155" s="578">
        <f>K24/K156</f>
        <v>218825.59126798876</v>
      </c>
      <c r="L155" s="578">
        <f>L24/L156</f>
        <v>227382.73771848544</v>
      </c>
      <c r="M155" s="578">
        <f>M24/M156</f>
        <v>236219.75547260133</v>
      </c>
      <c r="N155" s="578">
        <f>N24/N156</f>
        <v>245340.94910606844</v>
      </c>
      <c r="O155" s="578">
        <f>O24/O156</f>
        <v>251730.98813484947</v>
      </c>
      <c r="P155" s="449"/>
    </row>
    <row r="156" spans="3:16" s="515" customFormat="1">
      <c r="D156" s="516"/>
      <c r="E156" s="515" t="s">
        <v>403</v>
      </c>
      <c r="G156" s="583">
        <f>J156</f>
        <v>5.5231504680572385</v>
      </c>
      <c r="H156" s="583">
        <f>H24/H155</f>
        <v>4.9862578856997386</v>
      </c>
      <c r="I156" s="583">
        <f>I24/I155</f>
        <v>5.4441526714052513</v>
      </c>
      <c r="J156" s="607">
        <f>J24/J155</f>
        <v>5.5231504680572385</v>
      </c>
      <c r="K156" s="580">
        <f>$G156</f>
        <v>5.5231504680572385</v>
      </c>
      <c r="L156" s="580">
        <f t="shared" ref="L156:O156" si="73">$G156</f>
        <v>5.5231504680572385</v>
      </c>
      <c r="M156" s="580">
        <f t="shared" si="73"/>
        <v>5.5231504680572385</v>
      </c>
      <c r="N156" s="580">
        <f t="shared" si="73"/>
        <v>5.5231504680572385</v>
      </c>
      <c r="O156" s="580">
        <f t="shared" si="73"/>
        <v>5.5231504680572385</v>
      </c>
      <c r="P156" s="449"/>
    </row>
    <row r="157" spans="3:16" s="515" customFormat="1">
      <c r="D157" s="516"/>
      <c r="E157" s="515" t="s">
        <v>404</v>
      </c>
      <c r="H157" s="581">
        <f>365/H156</f>
        <v>73.201187817981918</v>
      </c>
      <c r="I157" s="581">
        <f t="shared" ref="I157:O157" si="74">365/I156</f>
        <v>67.044409301215609</v>
      </c>
      <c r="J157" s="582">
        <f t="shared" si="74"/>
        <v>66.085470984531824</v>
      </c>
      <c r="K157" s="583">
        <f t="shared" si="74"/>
        <v>66.085470984531824</v>
      </c>
      <c r="L157" s="583">
        <f t="shared" si="74"/>
        <v>66.085470984531824</v>
      </c>
      <c r="M157" s="583">
        <f t="shared" si="74"/>
        <v>66.085470984531824</v>
      </c>
      <c r="N157" s="583">
        <f t="shared" si="74"/>
        <v>66.085470984531824</v>
      </c>
      <c r="O157" s="583">
        <f t="shared" si="74"/>
        <v>66.085470984531824</v>
      </c>
      <c r="P157" s="449"/>
    </row>
    <row r="158" spans="3:16" s="454" customFormat="1">
      <c r="D158" s="454" t="s">
        <v>405</v>
      </c>
      <c r="H158" s="578">
        <f>FS.!C12/10^6</f>
        <v>104091.10980400001</v>
      </c>
      <c r="I158" s="578">
        <f>FS.!D12/10^6</f>
        <v>118843.36795</v>
      </c>
      <c r="J158" s="579">
        <f>FS.!E12/10^6</f>
        <v>135264.90834600001</v>
      </c>
      <c r="K158" s="578">
        <f>K50/K159</f>
        <v>140906.1395929328</v>
      </c>
      <c r="L158" s="578">
        <f>L50/L159</f>
        <v>146628.01049048582</v>
      </c>
      <c r="M158" s="578">
        <f>M50/M159</f>
        <v>152544.50763110339</v>
      </c>
      <c r="N158" s="578">
        <f>N50/N159</f>
        <v>158659.21861528224</v>
      </c>
      <c r="O158" s="578">
        <f>O50/O159</f>
        <v>164972.15577825409</v>
      </c>
      <c r="P158" s="449"/>
    </row>
    <row r="159" spans="3:16" s="515" customFormat="1">
      <c r="D159" s="516"/>
      <c r="E159" s="515" t="s">
        <v>406</v>
      </c>
      <c r="G159" s="583">
        <f>J159</f>
        <v>6.490747901142262</v>
      </c>
      <c r="H159" s="583">
        <f>H50/H158</f>
        <v>5.829526518898561</v>
      </c>
      <c r="I159" s="583">
        <f>I50/I158</f>
        <v>5.5975335107204023</v>
      </c>
      <c r="J159" s="607">
        <f>J50/J158</f>
        <v>6.490747901142262</v>
      </c>
      <c r="K159" s="580">
        <f>$G159</f>
        <v>6.490747901142262</v>
      </c>
      <c r="L159" s="580">
        <f t="shared" ref="L159:O159" si="75">$G159</f>
        <v>6.490747901142262</v>
      </c>
      <c r="M159" s="580">
        <f t="shared" si="75"/>
        <v>6.490747901142262</v>
      </c>
      <c r="N159" s="580">
        <f t="shared" si="75"/>
        <v>6.490747901142262</v>
      </c>
      <c r="O159" s="580">
        <f t="shared" si="75"/>
        <v>6.490747901142262</v>
      </c>
      <c r="P159" s="449"/>
    </row>
    <row r="160" spans="3:16" s="515" customFormat="1">
      <c r="D160" s="516"/>
      <c r="E160" s="515" t="s">
        <v>407</v>
      </c>
      <c r="H160" s="581">
        <f>365/H159</f>
        <v>62.612289148478496</v>
      </c>
      <c r="I160" s="581">
        <f t="shared" ref="I160:O160" si="76">365/I159</f>
        <v>65.207291622453283</v>
      </c>
      <c r="J160" s="582">
        <f t="shared" si="76"/>
        <v>56.233889462224553</v>
      </c>
      <c r="K160" s="583">
        <f t="shared" si="76"/>
        <v>56.233889462224553</v>
      </c>
      <c r="L160" s="583">
        <f t="shared" si="76"/>
        <v>56.233889462224553</v>
      </c>
      <c r="M160" s="583">
        <f t="shared" si="76"/>
        <v>56.233889462224553</v>
      </c>
      <c r="N160" s="583">
        <f t="shared" si="76"/>
        <v>56.233889462224553</v>
      </c>
      <c r="O160" s="583">
        <f t="shared" si="76"/>
        <v>56.233889462224553</v>
      </c>
      <c r="P160" s="449"/>
    </row>
    <row r="161" spans="4:16" s="454" customFormat="1">
      <c r="D161" s="454" t="s">
        <v>408</v>
      </c>
      <c r="H161" s="460">
        <f>FS.!C25/10^6</f>
        <v>114566.79519</v>
      </c>
      <c r="I161" s="460">
        <f>FS.!D25/10^6</f>
        <v>112842.19945499999</v>
      </c>
      <c r="J161" s="461">
        <f>FS.!E25/10^6</f>
        <v>144000.39451300001</v>
      </c>
      <c r="K161" s="578">
        <f>K50/K162</f>
        <v>150005.93974295325</v>
      </c>
      <c r="L161" s="578">
        <f>L50/L162</f>
        <v>156097.33237889447</v>
      </c>
      <c r="M161" s="578">
        <f>M50/M162</f>
        <v>162395.92033346326</v>
      </c>
      <c r="N161" s="578">
        <f>N50/N162</f>
        <v>168905.52289647545</v>
      </c>
      <c r="O161" s="578">
        <f>O50/O162</f>
        <v>175626.15319977913</v>
      </c>
      <c r="P161" s="449"/>
    </row>
    <row r="162" spans="4:16" s="515" customFormat="1">
      <c r="D162" s="516"/>
      <c r="E162" s="515" t="s">
        <v>409</v>
      </c>
      <c r="G162" s="583">
        <f>J162</f>
        <v>6.0970001013833262</v>
      </c>
      <c r="H162" s="583">
        <f>H50/H161</f>
        <v>5.2964899993725663</v>
      </c>
      <c r="I162" s="583">
        <f>I50/I161</f>
        <v>5.8952212721827086</v>
      </c>
      <c r="J162" s="607">
        <f>J50/J161</f>
        <v>6.0970001013833262</v>
      </c>
      <c r="K162" s="580">
        <f>$G162</f>
        <v>6.0970001013833262</v>
      </c>
      <c r="L162" s="580">
        <f t="shared" ref="L162:O162" si="77">$G162</f>
        <v>6.0970001013833262</v>
      </c>
      <c r="M162" s="580">
        <f t="shared" si="77"/>
        <v>6.0970001013833262</v>
      </c>
      <c r="N162" s="580">
        <f t="shared" si="77"/>
        <v>6.0970001013833262</v>
      </c>
      <c r="O162" s="580">
        <f t="shared" si="77"/>
        <v>6.0970001013833262</v>
      </c>
      <c r="P162" s="449"/>
    </row>
    <row r="163" spans="4:16" s="515" customFormat="1">
      <c r="D163" s="516"/>
      <c r="E163" s="515" t="s">
        <v>410</v>
      </c>
      <c r="H163" s="581">
        <f>365/H162</f>
        <v>68.913563519092591</v>
      </c>
      <c r="I163" s="581">
        <f t="shared" ref="I163:O163" si="78">365/I162</f>
        <v>61.914554712695043</v>
      </c>
      <c r="J163" s="582">
        <f t="shared" si="78"/>
        <v>59.865506631234346</v>
      </c>
      <c r="K163" s="583">
        <f t="shared" si="78"/>
        <v>59.865506631234346</v>
      </c>
      <c r="L163" s="583">
        <f t="shared" si="78"/>
        <v>59.865506631234346</v>
      </c>
      <c r="M163" s="583">
        <f t="shared" si="78"/>
        <v>59.865506631234346</v>
      </c>
      <c r="N163" s="583">
        <f t="shared" si="78"/>
        <v>59.865506631234346</v>
      </c>
      <c r="O163" s="583">
        <f t="shared" si="78"/>
        <v>59.865506631234346</v>
      </c>
      <c r="P163" s="449"/>
    </row>
    <row r="164" spans="4:16">
      <c r="D164" s="453" t="s">
        <v>411</v>
      </c>
      <c r="E164" s="454"/>
      <c r="F164" s="454"/>
      <c r="G164" s="454"/>
      <c r="H164" s="584">
        <f t="shared" ref="H164:O164" si="79">H155+H158-H161</f>
        <v>148324.39073900002</v>
      </c>
      <c r="I164" s="584">
        <f t="shared" si="79"/>
        <v>165277.01947699999</v>
      </c>
      <c r="J164" s="585">
        <f t="shared" si="79"/>
        <v>201632.90642699998</v>
      </c>
      <c r="K164" s="584">
        <f t="shared" si="79"/>
        <v>209725.7911179683</v>
      </c>
      <c r="L164" s="584">
        <f t="shared" si="79"/>
        <v>217913.41583007676</v>
      </c>
      <c r="M164" s="584">
        <f t="shared" si="79"/>
        <v>226368.34277024146</v>
      </c>
      <c r="N164" s="584">
        <f t="shared" si="79"/>
        <v>235094.64482487523</v>
      </c>
      <c r="O164" s="584">
        <f t="shared" si="79"/>
        <v>241076.99071332443</v>
      </c>
    </row>
    <row r="165" spans="4:16">
      <c r="D165" s="467" t="s">
        <v>412</v>
      </c>
      <c r="E165" s="468"/>
      <c r="F165" s="468"/>
      <c r="G165" s="468"/>
      <c r="H165" s="468"/>
      <c r="I165" s="586">
        <f>I164-H164</f>
        <v>16952.62873799997</v>
      </c>
      <c r="J165" s="587">
        <f t="shared" ref="J165:O165" si="80">J164-I164</f>
        <v>36355.886949999986</v>
      </c>
      <c r="K165" s="586">
        <f t="shared" si="80"/>
        <v>8092.8846909683198</v>
      </c>
      <c r="L165" s="586">
        <f t="shared" si="80"/>
        <v>8187.6247121084598</v>
      </c>
      <c r="M165" s="586">
        <f t="shared" si="80"/>
        <v>8454.9269401647034</v>
      </c>
      <c r="N165" s="586">
        <f t="shared" si="80"/>
        <v>8726.3020546337648</v>
      </c>
      <c r="O165" s="586">
        <f t="shared" si="80"/>
        <v>5982.3458884491993</v>
      </c>
      <c r="P165" s="497">
        <f>O164*DCF_분석기업!F32</f>
        <v>2410.7699071332445</v>
      </c>
    </row>
  </sheetData>
  <phoneticPr fontId="2" type="noConversion"/>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85"/>
  <sheetViews>
    <sheetView showGridLines="0" tabSelected="1" topLeftCell="A22" zoomScaleNormal="100" workbookViewId="0">
      <selection activeCell="F30" sqref="F30"/>
    </sheetView>
  </sheetViews>
  <sheetFormatPr defaultRowHeight="12"/>
  <cols>
    <col min="1" max="1" width="9.140625" style="418"/>
    <col min="2" max="2" width="31.42578125" style="418" customWidth="1"/>
    <col min="3" max="3" width="19.7109375" style="418" customWidth="1"/>
    <col min="4" max="4" width="23" style="418" customWidth="1"/>
    <col min="5" max="5" width="21.85546875" style="418" bestFit="1" customWidth="1"/>
    <col min="6" max="10" width="17" style="418" bestFit="1" customWidth="1"/>
    <col min="11" max="11" width="16.28515625" style="418" bestFit="1" customWidth="1"/>
    <col min="12" max="12" width="18.5703125" style="418" customWidth="1"/>
    <col min="13" max="16384" width="9.140625" style="418"/>
  </cols>
  <sheetData>
    <row r="1" spans="2:6">
      <c r="B1" s="417" t="s">
        <v>275</v>
      </c>
    </row>
    <row r="3" spans="2:6">
      <c r="B3" s="420"/>
      <c r="C3" s="421">
        <v>2018</v>
      </c>
      <c r="D3" s="422">
        <v>2019</v>
      </c>
      <c r="E3" s="422">
        <v>2020</v>
      </c>
      <c r="F3" s="423" t="s">
        <v>233</v>
      </c>
    </row>
    <row r="4" spans="2:6">
      <c r="B4" s="424" t="s">
        <v>1</v>
      </c>
      <c r="C4" s="425"/>
      <c r="D4" s="426"/>
      <c r="E4" s="426"/>
    </row>
    <row r="5" spans="2:6">
      <c r="B5" s="424" t="s">
        <v>234</v>
      </c>
      <c r="C5" s="427">
        <v>508162893203</v>
      </c>
      <c r="D5" s="428">
        <v>519232824508</v>
      </c>
      <c r="E5" s="428">
        <v>629332380326</v>
      </c>
    </row>
    <row r="6" spans="2:6">
      <c r="B6" s="429" t="s">
        <v>235</v>
      </c>
      <c r="C6" s="430">
        <v>222527311948</v>
      </c>
      <c r="D6" s="431">
        <v>109686194681</v>
      </c>
      <c r="E6" s="431">
        <v>100567267243</v>
      </c>
    </row>
    <row r="7" spans="2:6">
      <c r="B7" s="429" t="s">
        <v>236</v>
      </c>
      <c r="C7" s="425">
        <v>0</v>
      </c>
      <c r="D7" s="431">
        <v>100000000000</v>
      </c>
      <c r="E7" s="431">
        <v>150846049384</v>
      </c>
    </row>
    <row r="8" spans="2:6">
      <c r="B8" s="429" t="s">
        <v>277</v>
      </c>
      <c r="C8" s="430">
        <v>158800076125</v>
      </c>
      <c r="D8" s="431">
        <v>159275850982</v>
      </c>
      <c r="E8" s="431">
        <v>210368392594</v>
      </c>
    </row>
    <row r="9" spans="2:6">
      <c r="B9" s="429" t="s">
        <v>525</v>
      </c>
      <c r="C9" s="430">
        <v>2245032543</v>
      </c>
      <c r="D9" s="431">
        <v>4571715172</v>
      </c>
      <c r="E9" s="431">
        <v>14492581250</v>
      </c>
    </row>
    <row r="10" spans="2:6">
      <c r="B10" s="429" t="s">
        <v>239</v>
      </c>
      <c r="C10" s="430">
        <v>20499362783</v>
      </c>
      <c r="D10" s="431">
        <v>26584770094</v>
      </c>
      <c r="E10" s="431">
        <v>17630142242</v>
      </c>
    </row>
    <row r="11" spans="2:6">
      <c r="B11" s="429" t="s">
        <v>526</v>
      </c>
      <c r="C11" s="425">
        <v>0</v>
      </c>
      <c r="D11" s="431">
        <v>270925629</v>
      </c>
      <c r="E11" s="431">
        <v>163039267</v>
      </c>
    </row>
    <row r="12" spans="2:6">
      <c r="B12" s="429" t="s">
        <v>237</v>
      </c>
      <c r="C12" s="430">
        <v>104091109804</v>
      </c>
      <c r="D12" s="431">
        <v>118843367950</v>
      </c>
      <c r="E12" s="431">
        <v>135264908346</v>
      </c>
    </row>
    <row r="13" spans="2:6">
      <c r="B13" s="424" t="s">
        <v>240</v>
      </c>
      <c r="C13" s="427">
        <v>99395412661</v>
      </c>
      <c r="D13" s="428">
        <v>110500465809</v>
      </c>
      <c r="E13" s="428">
        <v>121269958547</v>
      </c>
    </row>
    <row r="14" spans="2:6">
      <c r="B14" s="429" t="s">
        <v>527</v>
      </c>
      <c r="C14" s="430">
        <v>1025845393</v>
      </c>
      <c r="D14" s="426">
        <v>0</v>
      </c>
      <c r="E14" s="426">
        <v>0</v>
      </c>
    </row>
    <row r="15" spans="2:6">
      <c r="B15" s="429" t="s">
        <v>528</v>
      </c>
      <c r="C15" s="430">
        <v>6700853051</v>
      </c>
      <c r="D15" s="431">
        <v>11551657859</v>
      </c>
      <c r="E15" s="431">
        <v>13157235410</v>
      </c>
    </row>
    <row r="16" spans="2:6">
      <c r="B16" s="429" t="s">
        <v>308</v>
      </c>
      <c r="C16" s="430">
        <v>4419269914</v>
      </c>
      <c r="D16" s="431">
        <v>4295935074</v>
      </c>
      <c r="E16" s="431">
        <v>4088947195</v>
      </c>
    </row>
    <row r="17" spans="2:5">
      <c r="B17" s="429" t="s">
        <v>241</v>
      </c>
      <c r="C17" s="430">
        <v>22952602672</v>
      </c>
      <c r="D17" s="431">
        <v>21852294197</v>
      </c>
      <c r="E17" s="431">
        <v>33160184544</v>
      </c>
    </row>
    <row r="18" spans="2:5">
      <c r="B18" s="429" t="s">
        <v>529</v>
      </c>
      <c r="C18" s="425">
        <v>0</v>
      </c>
      <c r="D18" s="431">
        <v>9770863312</v>
      </c>
      <c r="E18" s="431">
        <v>8632767975</v>
      </c>
    </row>
    <row r="19" spans="2:5">
      <c r="B19" s="429" t="s">
        <v>242</v>
      </c>
      <c r="C19" s="430">
        <v>56895059001</v>
      </c>
      <c r="D19" s="431">
        <v>52680432003</v>
      </c>
      <c r="E19" s="431">
        <v>52144579630</v>
      </c>
    </row>
    <row r="20" spans="2:5">
      <c r="B20" s="429" t="s">
        <v>530</v>
      </c>
      <c r="C20" s="430">
        <v>1521850250</v>
      </c>
      <c r="D20" s="431">
        <v>2393994075</v>
      </c>
      <c r="E20" s="431">
        <v>1124251174</v>
      </c>
    </row>
    <row r="21" spans="2:5">
      <c r="B21" s="429" t="s">
        <v>279</v>
      </c>
      <c r="C21" s="430">
        <v>5879932380</v>
      </c>
      <c r="D21" s="431">
        <v>7955289289</v>
      </c>
      <c r="E21" s="431">
        <v>8961992619</v>
      </c>
    </row>
    <row r="22" spans="2:5">
      <c r="B22" s="424" t="s">
        <v>245</v>
      </c>
      <c r="C22" s="427">
        <v>607558305864</v>
      </c>
      <c r="D22" s="428">
        <v>629733290317</v>
      </c>
      <c r="E22" s="428">
        <v>750602338873</v>
      </c>
    </row>
    <row r="23" spans="2:5">
      <c r="B23" s="424" t="s">
        <v>4</v>
      </c>
      <c r="C23" s="425"/>
      <c r="D23" s="426"/>
      <c r="E23" s="426"/>
    </row>
    <row r="24" spans="2:5">
      <c r="B24" s="424" t="s">
        <v>246</v>
      </c>
      <c r="C24" s="427">
        <v>155223703292</v>
      </c>
      <c r="D24" s="428">
        <v>144851947627</v>
      </c>
      <c r="E24" s="428">
        <v>209088958240</v>
      </c>
    </row>
    <row r="25" spans="2:5">
      <c r="B25" s="429" t="s">
        <v>280</v>
      </c>
      <c r="C25" s="430">
        <v>114566795190</v>
      </c>
      <c r="D25" s="431">
        <v>112842199455</v>
      </c>
      <c r="E25" s="431">
        <v>144000394513</v>
      </c>
    </row>
    <row r="26" spans="2:5">
      <c r="B26" s="429" t="s">
        <v>531</v>
      </c>
      <c r="C26" s="430">
        <v>19970296461</v>
      </c>
      <c r="D26" s="431">
        <v>17722080835</v>
      </c>
      <c r="E26" s="431">
        <v>36200157048</v>
      </c>
    </row>
    <row r="27" spans="2:5">
      <c r="B27" s="429" t="s">
        <v>247</v>
      </c>
      <c r="C27" s="430">
        <v>10120587970</v>
      </c>
      <c r="D27" s="431">
        <v>9490866003</v>
      </c>
      <c r="E27" s="431">
        <v>9852133137</v>
      </c>
    </row>
    <row r="28" spans="2:5">
      <c r="B28" s="429" t="s">
        <v>532</v>
      </c>
      <c r="C28" s="425">
        <v>0</v>
      </c>
      <c r="D28" s="431">
        <v>2800707185</v>
      </c>
      <c r="E28" s="431">
        <v>2857091653</v>
      </c>
    </row>
    <row r="29" spans="2:5">
      <c r="B29" s="429" t="s">
        <v>248</v>
      </c>
      <c r="C29" s="430">
        <v>10566023671</v>
      </c>
      <c r="D29" s="431">
        <v>1996094149</v>
      </c>
      <c r="E29" s="431">
        <v>16179181889</v>
      </c>
    </row>
    <row r="30" spans="2:5">
      <c r="B30" s="424" t="s">
        <v>249</v>
      </c>
      <c r="C30" s="427">
        <v>5721034233</v>
      </c>
      <c r="D30" s="428">
        <v>12674547196</v>
      </c>
      <c r="E30" s="428">
        <v>9228876340</v>
      </c>
    </row>
    <row r="31" spans="2:5">
      <c r="B31" s="429" t="s">
        <v>533</v>
      </c>
      <c r="C31" s="425">
        <v>0</v>
      </c>
      <c r="D31" s="426">
        <v>0</v>
      </c>
      <c r="E31" s="431">
        <v>20000000</v>
      </c>
    </row>
    <row r="32" spans="2:5">
      <c r="B32" s="429" t="s">
        <v>534</v>
      </c>
      <c r="C32" s="430">
        <v>1323932368</v>
      </c>
      <c r="D32" s="431">
        <v>1616864455</v>
      </c>
      <c r="E32" s="431">
        <v>3065517123</v>
      </c>
    </row>
    <row r="33" spans="2:10">
      <c r="B33" s="429" t="s">
        <v>535</v>
      </c>
      <c r="C33" s="425">
        <v>0</v>
      </c>
      <c r="D33" s="431">
        <v>7077760245</v>
      </c>
      <c r="E33" s="431">
        <v>5380313919</v>
      </c>
    </row>
    <row r="34" spans="2:10">
      <c r="B34" s="429" t="s">
        <v>250</v>
      </c>
      <c r="C34" s="430">
        <v>4397101865</v>
      </c>
      <c r="D34" s="431">
        <v>3979922496</v>
      </c>
      <c r="E34" s="431">
        <v>763045298</v>
      </c>
    </row>
    <row r="35" spans="2:10">
      <c r="B35" s="424" t="s">
        <v>252</v>
      </c>
      <c r="C35" s="430">
        <v>160944737525</v>
      </c>
      <c r="D35" s="431">
        <v>157526494823</v>
      </c>
      <c r="E35" s="431">
        <v>218317834580</v>
      </c>
    </row>
    <row r="36" spans="2:10">
      <c r="B36" s="432" t="s">
        <v>6</v>
      </c>
      <c r="C36" s="425"/>
      <c r="D36" s="426"/>
      <c r="E36" s="426"/>
    </row>
    <row r="37" spans="2:10" ht="24">
      <c r="B37" s="433" t="s">
        <v>296</v>
      </c>
      <c r="C37" s="430">
        <v>446613568339</v>
      </c>
      <c r="D37" s="431">
        <v>472206795494</v>
      </c>
      <c r="E37" s="431">
        <v>532284504293</v>
      </c>
    </row>
    <row r="38" spans="2:10">
      <c r="B38" s="433" t="s">
        <v>297</v>
      </c>
      <c r="C38" s="430">
        <v>8132150000</v>
      </c>
      <c r="D38" s="431">
        <v>8132150000</v>
      </c>
      <c r="E38" s="431">
        <v>8132150000</v>
      </c>
    </row>
    <row r="39" spans="2:10">
      <c r="B39" s="433" t="s">
        <v>310</v>
      </c>
      <c r="C39" s="430">
        <v>76343170500</v>
      </c>
      <c r="D39" s="431">
        <v>76343170500</v>
      </c>
      <c r="E39" s="431">
        <v>76343170500</v>
      </c>
    </row>
    <row r="40" spans="2:10">
      <c r="B40" s="433" t="s">
        <v>536</v>
      </c>
      <c r="C40" s="430">
        <v>-487551847</v>
      </c>
      <c r="D40" s="431">
        <v>-433012471</v>
      </c>
      <c r="E40" s="431">
        <v>-454724156</v>
      </c>
    </row>
    <row r="41" spans="2:10">
      <c r="B41" s="433" t="s">
        <v>298</v>
      </c>
      <c r="C41" s="430">
        <v>362625799686</v>
      </c>
      <c r="D41" s="431">
        <v>388164487465</v>
      </c>
      <c r="E41" s="431">
        <v>448263907949</v>
      </c>
    </row>
    <row r="42" spans="2:10">
      <c r="B42" s="433" t="s">
        <v>283</v>
      </c>
      <c r="C42" s="425">
        <v>0</v>
      </c>
      <c r="D42" s="426">
        <v>0</v>
      </c>
      <c r="E42" s="426">
        <v>0</v>
      </c>
    </row>
    <row r="43" spans="2:10">
      <c r="B43" s="424" t="s">
        <v>253</v>
      </c>
      <c r="C43" s="427">
        <v>446613568339</v>
      </c>
      <c r="D43" s="428">
        <v>472206795494</v>
      </c>
      <c r="E43" s="428">
        <v>532284504293</v>
      </c>
    </row>
    <row r="44" spans="2:10">
      <c r="B44" s="434" t="s">
        <v>254</v>
      </c>
      <c r="C44" s="435">
        <v>607558305864</v>
      </c>
      <c r="D44" s="436">
        <v>629733290317</v>
      </c>
      <c r="E44" s="436">
        <v>750602338873</v>
      </c>
      <c r="H44" s="427">
        <v>791818131828</v>
      </c>
      <c r="I44" s="428">
        <v>867122049614</v>
      </c>
      <c r="J44" s="428">
        <v>1161896286020</v>
      </c>
    </row>
    <row r="45" spans="2:10">
      <c r="B45" s="437"/>
      <c r="H45" s="427">
        <v>193657755664</v>
      </c>
      <c r="I45" s="428">
        <v>212890534867</v>
      </c>
      <c r="J45" s="428">
        <v>296026183278</v>
      </c>
    </row>
    <row r="46" spans="2:10">
      <c r="B46" s="437"/>
      <c r="H46" s="427">
        <v>55797058547</v>
      </c>
      <c r="I46" s="428">
        <v>47254627681</v>
      </c>
      <c r="J46" s="428">
        <v>94226639156</v>
      </c>
    </row>
    <row r="47" spans="2:10">
      <c r="B47" s="419" t="s">
        <v>320</v>
      </c>
    </row>
    <row r="48" spans="2:10">
      <c r="G48" s="453" t="s">
        <v>374</v>
      </c>
      <c r="H48" s="608">
        <f t="shared" ref="H48:J50" si="0">H44/10^6</f>
        <v>791818.13182799995</v>
      </c>
      <c r="I48" s="608">
        <f t="shared" si="0"/>
        <v>867122.04961400002</v>
      </c>
      <c r="J48" s="608">
        <f t="shared" si="0"/>
        <v>1161896.28602</v>
      </c>
    </row>
    <row r="49" spans="2:10">
      <c r="B49" s="420"/>
      <c r="C49" s="421">
        <v>2018</v>
      </c>
      <c r="D49" s="422">
        <v>2019</v>
      </c>
      <c r="E49" s="422">
        <v>2020</v>
      </c>
      <c r="F49" s="423" t="s">
        <v>233</v>
      </c>
      <c r="G49" s="453" t="s">
        <v>376</v>
      </c>
      <c r="H49" s="608">
        <f t="shared" si="0"/>
        <v>193657.755664</v>
      </c>
      <c r="I49" s="608">
        <f t="shared" si="0"/>
        <v>212890.53486700001</v>
      </c>
      <c r="J49" s="608">
        <f t="shared" si="0"/>
        <v>296026.18327799998</v>
      </c>
    </row>
    <row r="50" spans="2:10">
      <c r="B50" s="424" t="s">
        <v>300</v>
      </c>
      <c r="C50" s="427">
        <v>791818131828</v>
      </c>
      <c r="D50" s="428">
        <v>867122049614</v>
      </c>
      <c r="E50" s="428">
        <v>1161896286020</v>
      </c>
      <c r="G50" s="462" t="s">
        <v>218</v>
      </c>
      <c r="H50" s="608">
        <f t="shared" si="0"/>
        <v>55797.058547000001</v>
      </c>
      <c r="I50" s="608">
        <f t="shared" si="0"/>
        <v>47254.627680999998</v>
      </c>
      <c r="J50" s="608">
        <f t="shared" si="0"/>
        <v>94226.639156000005</v>
      </c>
    </row>
    <row r="51" spans="2:10">
      <c r="B51" s="429" t="s">
        <v>541</v>
      </c>
      <c r="C51" s="430">
        <v>598160376164</v>
      </c>
      <c r="D51" s="431">
        <v>654231514747</v>
      </c>
      <c r="E51" s="431">
        <v>865870102742</v>
      </c>
    </row>
    <row r="52" spans="2:10">
      <c r="B52" s="424" t="s">
        <v>542</v>
      </c>
      <c r="C52" s="427">
        <v>193657755664</v>
      </c>
      <c r="D52" s="428">
        <v>212890534867</v>
      </c>
      <c r="E52" s="428">
        <v>296026183278</v>
      </c>
    </row>
    <row r="53" spans="2:10">
      <c r="B53" s="429" t="s">
        <v>543</v>
      </c>
      <c r="C53" s="430">
        <v>137860697117</v>
      </c>
      <c r="D53" s="431">
        <v>165635907186</v>
      </c>
      <c r="E53" s="431">
        <v>201799544122</v>
      </c>
      <c r="G53" s="610" t="s">
        <v>374</v>
      </c>
      <c r="H53" s="609">
        <f>FCFF_분석기업!H7</f>
        <v>791818.13182800007</v>
      </c>
      <c r="I53" s="609">
        <f>FCFF_분석기업!I7</f>
        <v>867122.04961400002</v>
      </c>
      <c r="J53" s="609">
        <f>FCFF_분석기업!J7</f>
        <v>1161896.28602</v>
      </c>
    </row>
    <row r="54" spans="2:10">
      <c r="B54" s="424" t="s">
        <v>544</v>
      </c>
      <c r="C54" s="427">
        <v>55797058547</v>
      </c>
      <c r="D54" s="428">
        <v>47254627681</v>
      </c>
      <c r="E54" s="428">
        <v>94226639156</v>
      </c>
      <c r="G54" s="610" t="s">
        <v>376</v>
      </c>
      <c r="H54" s="609">
        <f>FCFF_분석기업!H9</f>
        <v>185016.24684400007</v>
      </c>
      <c r="I54" s="609">
        <f>FCFF_분석기업!I9</f>
        <v>201892.31498699996</v>
      </c>
      <c r="J54" s="609">
        <f>FCFF_분석기업!J9</f>
        <v>283925.86607500003</v>
      </c>
    </row>
    <row r="55" spans="2:10">
      <c r="B55" s="429" t="s">
        <v>257</v>
      </c>
      <c r="C55" s="430">
        <v>4135648108</v>
      </c>
      <c r="D55" s="431">
        <v>3909582790</v>
      </c>
      <c r="E55" s="431">
        <v>2806106787</v>
      </c>
      <c r="G55" s="611" t="s">
        <v>218</v>
      </c>
      <c r="H55" s="609">
        <f>FCFF_분석기업!H11</f>
        <v>47584.176991000044</v>
      </c>
      <c r="I55" s="609">
        <f>FCFF_분석기업!I11</f>
        <v>36774.874791999959</v>
      </c>
      <c r="J55" s="609">
        <f>FCFF_분석기업!J11</f>
        <v>82511.775236000016</v>
      </c>
    </row>
    <row r="56" spans="2:10">
      <c r="B56" s="429" t="s">
        <v>301</v>
      </c>
      <c r="C56" s="430">
        <v>664052236</v>
      </c>
      <c r="D56" s="431">
        <v>456681665</v>
      </c>
      <c r="E56" s="431">
        <v>1251981014</v>
      </c>
    </row>
    <row r="57" spans="2:10">
      <c r="B57" s="424" t="s">
        <v>545</v>
      </c>
      <c r="C57" s="427">
        <v>2202478724</v>
      </c>
      <c r="D57" s="428">
        <v>3602289324</v>
      </c>
      <c r="E57" s="428">
        <v>10840104740</v>
      </c>
    </row>
    <row r="58" spans="2:10">
      <c r="B58" s="424" t="s">
        <v>546</v>
      </c>
      <c r="C58" s="427">
        <v>2239660304</v>
      </c>
      <c r="D58" s="428">
        <v>7298899135</v>
      </c>
      <c r="E58" s="428">
        <v>15498650234</v>
      </c>
    </row>
    <row r="59" spans="2:10">
      <c r="B59" s="438" t="s">
        <v>259</v>
      </c>
      <c r="C59" s="430">
        <v>9269914</v>
      </c>
      <c r="D59" s="431">
        <v>-123334840</v>
      </c>
      <c r="E59" s="431">
        <v>-206987879</v>
      </c>
    </row>
    <row r="60" spans="2:10">
      <c r="B60" s="438" t="s">
        <v>547</v>
      </c>
      <c r="C60" s="430">
        <v>59240742753</v>
      </c>
      <c r="D60" s="431">
        <v>46887584155</v>
      </c>
      <c r="E60" s="431">
        <v>90915231556</v>
      </c>
    </row>
    <row r="61" spans="2:10">
      <c r="B61" s="438" t="s">
        <v>548</v>
      </c>
      <c r="C61" s="430">
        <v>10280289439</v>
      </c>
      <c r="D61" s="431">
        <v>8349065922</v>
      </c>
      <c r="E61" s="431">
        <v>18386320992</v>
      </c>
    </row>
    <row r="62" spans="2:10">
      <c r="B62" s="424" t="s">
        <v>260</v>
      </c>
      <c r="C62" s="427">
        <v>48960453314</v>
      </c>
      <c r="D62" s="428">
        <v>38538518233</v>
      </c>
      <c r="E62" s="428">
        <v>72528910564</v>
      </c>
    </row>
    <row r="63" spans="2:10">
      <c r="B63" s="433" t="s">
        <v>302</v>
      </c>
      <c r="C63" s="425"/>
      <c r="D63" s="426"/>
      <c r="E63" s="426"/>
    </row>
    <row r="64" spans="2:10" ht="24">
      <c r="B64" s="424" t="s">
        <v>303</v>
      </c>
      <c r="C64" s="427">
        <v>48960453314</v>
      </c>
      <c r="D64" s="428">
        <v>38538518233</v>
      </c>
      <c r="E64" s="428">
        <v>72528910564</v>
      </c>
    </row>
    <row r="65" spans="2:6">
      <c r="B65" s="424" t="s">
        <v>549</v>
      </c>
      <c r="C65" s="425"/>
      <c r="D65" s="426"/>
      <c r="E65" s="426"/>
    </row>
    <row r="66" spans="2:6">
      <c r="B66" s="433" t="s">
        <v>550</v>
      </c>
      <c r="C66" s="430">
        <v>3010</v>
      </c>
      <c r="D66" s="431">
        <v>2370</v>
      </c>
      <c r="E66" s="431">
        <v>4459</v>
      </c>
    </row>
    <row r="67" spans="2:6">
      <c r="B67" s="439" t="s">
        <v>551</v>
      </c>
      <c r="C67" s="440">
        <v>3010</v>
      </c>
      <c r="D67" s="441">
        <v>2370</v>
      </c>
      <c r="E67" s="441">
        <v>4459</v>
      </c>
    </row>
    <row r="68" spans="2:6">
      <c r="B68" s="433" t="s">
        <v>260</v>
      </c>
      <c r="C68" s="430">
        <v>48960453314</v>
      </c>
      <c r="D68" s="431">
        <v>38538518233</v>
      </c>
      <c r="E68" s="431">
        <v>72528910564</v>
      </c>
    </row>
    <row r="69" spans="2:6">
      <c r="B69" s="433" t="s">
        <v>91</v>
      </c>
      <c r="C69" s="430">
        <v>-1610321796</v>
      </c>
      <c r="D69" s="431">
        <v>554077922</v>
      </c>
      <c r="E69" s="431">
        <v>1048167235</v>
      </c>
    </row>
    <row r="70" spans="2:6" ht="24">
      <c r="B70" s="433" t="s">
        <v>553</v>
      </c>
      <c r="C70" s="425"/>
      <c r="D70" s="426"/>
      <c r="E70" s="426"/>
    </row>
    <row r="71" spans="2:6" ht="24">
      <c r="B71" s="433" t="s">
        <v>554</v>
      </c>
      <c r="C71" s="430">
        <v>-1560381193</v>
      </c>
      <c r="D71" s="431">
        <v>659021828</v>
      </c>
      <c r="E71" s="431">
        <v>1411449763</v>
      </c>
    </row>
    <row r="72" spans="2:6" ht="24">
      <c r="B72" s="433" t="s">
        <v>555</v>
      </c>
      <c r="C72" s="430">
        <v>-502384869</v>
      </c>
      <c r="D72" s="426"/>
      <c r="E72" s="426"/>
      <c r="F72" s="423"/>
    </row>
    <row r="73" spans="2:6" ht="24">
      <c r="B73" s="433" t="s">
        <v>556</v>
      </c>
      <c r="C73" s="430">
        <v>499189387</v>
      </c>
      <c r="D73" s="431">
        <v>-159483282</v>
      </c>
      <c r="E73" s="431">
        <v>-341570843</v>
      </c>
    </row>
    <row r="74" spans="2:6" ht="24">
      <c r="B74" s="433" t="s">
        <v>5840</v>
      </c>
      <c r="C74" s="425"/>
      <c r="D74" s="426"/>
      <c r="E74" s="426"/>
    </row>
    <row r="75" spans="2:6" ht="24">
      <c r="B75" s="433" t="s">
        <v>558</v>
      </c>
      <c r="C75" s="430">
        <v>-46745121</v>
      </c>
      <c r="D75" s="431">
        <v>54539376</v>
      </c>
      <c r="E75" s="431">
        <v>-21711685</v>
      </c>
    </row>
    <row r="76" spans="2:6">
      <c r="B76" s="433" t="s">
        <v>559</v>
      </c>
      <c r="C76" s="430">
        <v>47350131518</v>
      </c>
      <c r="D76" s="431">
        <v>39092596155</v>
      </c>
      <c r="E76" s="431">
        <v>73577077799</v>
      </c>
    </row>
    <row r="77" spans="2:6">
      <c r="B77" s="433" t="s">
        <v>560</v>
      </c>
      <c r="C77" s="425"/>
      <c r="D77" s="426"/>
      <c r="E77" s="426"/>
    </row>
    <row r="78" spans="2:6" ht="24">
      <c r="B78" s="439" t="s">
        <v>561</v>
      </c>
      <c r="C78" s="440">
        <v>47350131518</v>
      </c>
      <c r="D78" s="441">
        <v>39092596155</v>
      </c>
      <c r="E78" s="441">
        <v>73577077799</v>
      </c>
    </row>
    <row r="84" spans="2:2">
      <c r="B84" s="437"/>
    </row>
    <row r="85" spans="2:2">
      <c r="B85" s="437"/>
    </row>
  </sheetData>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118"/>
  <sheetViews>
    <sheetView showGridLines="0" topLeftCell="A7" workbookViewId="0">
      <selection activeCell="D26" sqref="D26"/>
    </sheetView>
  </sheetViews>
  <sheetFormatPr defaultRowHeight="13.5"/>
  <cols>
    <col min="1" max="1" width="9.140625" style="360"/>
    <col min="2" max="2" width="28.7109375" style="360" customWidth="1"/>
    <col min="3" max="3" width="19" style="360" bestFit="1" customWidth="1"/>
    <col min="4" max="4" width="17" style="360" bestFit="1" customWidth="1"/>
    <col min="5" max="5" width="19" style="360" bestFit="1" customWidth="1"/>
    <col min="6" max="6" width="9.140625" style="360"/>
    <col min="7" max="7" width="15.85546875" style="360" bestFit="1" customWidth="1"/>
    <col min="8" max="9" width="9.140625" style="360"/>
    <col min="10" max="13" width="14.42578125" style="360" bestFit="1" customWidth="1"/>
    <col min="14" max="14" width="15.85546875" style="360" bestFit="1" customWidth="1"/>
    <col min="15" max="15" width="14.85546875" style="360" bestFit="1" customWidth="1"/>
    <col min="16" max="16" width="15" style="360" customWidth="1"/>
    <col min="17" max="20" width="9.140625" style="360"/>
    <col min="21" max="21" width="17" style="360" bestFit="1" customWidth="1"/>
    <col min="22" max="22" width="17.140625" style="360" bestFit="1" customWidth="1"/>
    <col min="23" max="23" width="17" style="360" bestFit="1" customWidth="1"/>
    <col min="24" max="16384" width="9.140625" style="360"/>
  </cols>
  <sheetData>
    <row r="2" spans="2:5">
      <c r="B2" s="358" t="s">
        <v>5824</v>
      </c>
      <c r="C2" s="359"/>
      <c r="D2" s="359"/>
    </row>
    <row r="3" spans="2:5" ht="13.5" customHeight="1">
      <c r="B3" s="640" t="s">
        <v>12</v>
      </c>
      <c r="C3" s="641"/>
      <c r="D3" s="641"/>
      <c r="E3" s="641"/>
    </row>
    <row r="4" spans="2:5" ht="13.5" customHeight="1">
      <c r="B4" s="361" t="s">
        <v>219</v>
      </c>
      <c r="C4" s="380">
        <v>2018</v>
      </c>
      <c r="D4" s="380">
        <v>2019</v>
      </c>
      <c r="E4" s="379">
        <v>2020</v>
      </c>
    </row>
    <row r="5" spans="2:5" ht="13.5" customHeight="1">
      <c r="B5" s="362" t="s">
        <v>5786</v>
      </c>
      <c r="D5" s="363"/>
      <c r="E5" s="364"/>
    </row>
    <row r="6" spans="2:5">
      <c r="B6" s="365" t="s">
        <v>5787</v>
      </c>
      <c r="C6" s="395">
        <v>740778990013</v>
      </c>
      <c r="D6" s="366">
        <v>699468221764</v>
      </c>
      <c r="E6" s="367">
        <v>495043275399</v>
      </c>
    </row>
    <row r="7" spans="2:5" ht="13.5" customHeight="1">
      <c r="B7" s="365" t="s">
        <v>5788</v>
      </c>
      <c r="C7" s="395">
        <v>43311505221</v>
      </c>
      <c r="D7" s="366">
        <v>159318161080</v>
      </c>
      <c r="E7" s="367">
        <v>515436539060</v>
      </c>
    </row>
    <row r="8" spans="2:5">
      <c r="B8" s="365" t="s">
        <v>5789</v>
      </c>
      <c r="C8" s="368" t="s">
        <v>2</v>
      </c>
      <c r="D8" s="368" t="s">
        <v>2</v>
      </c>
      <c r="E8" s="367">
        <v>123382133701</v>
      </c>
    </row>
    <row r="9" spans="2:5">
      <c r="B9" s="365" t="s">
        <v>5790</v>
      </c>
      <c r="C9" s="368" t="s">
        <v>2</v>
      </c>
      <c r="D9" s="368" t="s">
        <v>2</v>
      </c>
      <c r="E9" s="367">
        <v>13327254868</v>
      </c>
    </row>
    <row r="10" spans="2:5">
      <c r="B10" s="365" t="s">
        <v>5791</v>
      </c>
      <c r="C10" s="395">
        <v>3707874440</v>
      </c>
      <c r="D10" s="366">
        <v>4997503378</v>
      </c>
      <c r="E10" s="367">
        <v>9345018449</v>
      </c>
    </row>
    <row r="11" spans="2:5" ht="13.5" customHeight="1">
      <c r="B11" s="365" t="s">
        <v>5792</v>
      </c>
      <c r="C11" s="395">
        <v>4019762154</v>
      </c>
      <c r="D11" s="366">
        <v>3338163392</v>
      </c>
      <c r="E11" s="367">
        <v>5362064543</v>
      </c>
    </row>
    <row r="12" spans="2:5">
      <c r="B12" s="369" t="s">
        <v>226</v>
      </c>
      <c r="C12" s="395">
        <v>791818131828</v>
      </c>
      <c r="D12" s="366">
        <v>867122049614</v>
      </c>
      <c r="E12" s="367">
        <v>1161896286020</v>
      </c>
    </row>
    <row r="13" spans="2:5" ht="13.5" customHeight="1">
      <c r="B13" s="362" t="s">
        <v>5793</v>
      </c>
      <c r="D13" s="363"/>
      <c r="E13" s="364"/>
    </row>
    <row r="14" spans="2:5">
      <c r="B14" s="365" t="s">
        <v>5794</v>
      </c>
      <c r="C14" s="395">
        <v>779370903461</v>
      </c>
      <c r="D14" s="366">
        <v>851939311075</v>
      </c>
      <c r="E14" s="367">
        <v>1155019536086</v>
      </c>
    </row>
    <row r="15" spans="2:5">
      <c r="B15" s="365" t="s">
        <v>5795</v>
      </c>
      <c r="C15" s="395">
        <v>8571767824</v>
      </c>
      <c r="D15" s="366">
        <v>8897459489</v>
      </c>
      <c r="E15" s="367">
        <v>4538473785</v>
      </c>
    </row>
    <row r="16" spans="2:5" ht="13.5" customHeight="1">
      <c r="B16" s="365" t="s">
        <v>5796</v>
      </c>
      <c r="C16" s="395">
        <v>3875460543</v>
      </c>
      <c r="D16" s="366">
        <v>6285279050</v>
      </c>
      <c r="E16" s="367">
        <v>2179935418</v>
      </c>
    </row>
    <row r="17" spans="2:20">
      <c r="B17" s="365" t="s">
        <v>5797</v>
      </c>
      <c r="C17" s="368" t="s">
        <v>2</v>
      </c>
      <c r="D17" s="368" t="s">
        <v>2</v>
      </c>
      <c r="E17" s="367">
        <v>158340731</v>
      </c>
    </row>
    <row r="18" spans="2:20" ht="13.5" customHeight="1">
      <c r="B18" s="369" t="s">
        <v>226</v>
      </c>
      <c r="C18" s="395">
        <v>791818131828</v>
      </c>
      <c r="D18" s="366">
        <v>867122049614</v>
      </c>
      <c r="E18" s="367">
        <v>1161896286020</v>
      </c>
    </row>
    <row r="19" spans="2:20">
      <c r="B19" s="362" t="s">
        <v>5798</v>
      </c>
      <c r="D19" s="363"/>
      <c r="E19" s="364"/>
    </row>
    <row r="20" spans="2:20">
      <c r="B20" s="365" t="s">
        <v>5799</v>
      </c>
      <c r="C20" s="395">
        <v>790716567828</v>
      </c>
      <c r="D20" s="366">
        <v>866064749614</v>
      </c>
      <c r="E20" s="367">
        <v>1160988486020</v>
      </c>
    </row>
    <row r="21" spans="2:20">
      <c r="B21" s="365" t="s">
        <v>5800</v>
      </c>
      <c r="C21" s="395">
        <v>1101564000</v>
      </c>
      <c r="D21" s="366">
        <v>1057300000</v>
      </c>
      <c r="E21" s="367">
        <v>907800000</v>
      </c>
    </row>
    <row r="22" spans="2:20">
      <c r="B22" s="370" t="s">
        <v>226</v>
      </c>
      <c r="C22" s="397">
        <v>791818131828</v>
      </c>
      <c r="D22" s="371">
        <v>867122049614</v>
      </c>
      <c r="E22" s="372">
        <v>1161896286020</v>
      </c>
    </row>
    <row r="25" spans="2:20">
      <c r="B25" s="387" t="s">
        <v>5825</v>
      </c>
      <c r="C25" s="388" t="s">
        <v>5826</v>
      </c>
    </row>
    <row r="26" spans="2:20" ht="13.5" customHeight="1">
      <c r="B26" s="389" t="s">
        <v>219</v>
      </c>
      <c r="C26" s="390" t="s">
        <v>5827</v>
      </c>
      <c r="D26" s="390" t="s">
        <v>16</v>
      </c>
      <c r="E26" s="390" t="s">
        <v>5828</v>
      </c>
      <c r="F26" s="390" t="s">
        <v>5829</v>
      </c>
      <c r="G26" s="391" t="s">
        <v>5830</v>
      </c>
    </row>
    <row r="27" spans="2:20">
      <c r="B27" s="407" t="s">
        <v>1401</v>
      </c>
      <c r="C27" s="408" t="s">
        <v>5831</v>
      </c>
      <c r="D27" s="392" t="s">
        <v>8</v>
      </c>
      <c r="E27" s="382">
        <v>1161896</v>
      </c>
      <c r="F27" s="382">
        <v>867122</v>
      </c>
      <c r="G27" s="383">
        <v>791818</v>
      </c>
    </row>
    <row r="28" spans="2:20">
      <c r="B28" s="409"/>
      <c r="C28" s="410"/>
      <c r="D28" s="392" t="s">
        <v>10</v>
      </c>
      <c r="E28" s="382">
        <v>94227</v>
      </c>
      <c r="F28" s="382">
        <v>47255</v>
      </c>
      <c r="G28" s="383">
        <v>55797</v>
      </c>
    </row>
    <row r="29" spans="2:20">
      <c r="B29" s="411"/>
      <c r="C29" s="412"/>
      <c r="D29" s="393" t="s">
        <v>11</v>
      </c>
      <c r="E29" s="385">
        <v>72529</v>
      </c>
      <c r="F29" s="385">
        <v>38539</v>
      </c>
      <c r="G29" s="386">
        <v>48960</v>
      </c>
    </row>
    <row r="30" spans="2:20" ht="13.5" customHeight="1"/>
    <row r="31" spans="2:20" ht="13.5" customHeight="1">
      <c r="K31" s="413"/>
      <c r="L31" s="413"/>
      <c r="M31" s="413"/>
      <c r="N31" s="413"/>
      <c r="O31" s="414"/>
      <c r="P31" s="415"/>
      <c r="Q31" s="414"/>
      <c r="R31" s="416"/>
      <c r="S31" s="414"/>
      <c r="T31" s="416"/>
    </row>
    <row r="32" spans="2:20" ht="13.5" customHeight="1">
      <c r="B32" s="387" t="s">
        <v>5825</v>
      </c>
      <c r="C32" s="388" t="s">
        <v>5826</v>
      </c>
      <c r="L32" s="413"/>
      <c r="M32" s="413"/>
      <c r="N32" s="413"/>
      <c r="O32" s="414"/>
      <c r="P32" s="415"/>
      <c r="Q32" s="414"/>
      <c r="R32" s="416"/>
      <c r="S32" s="414"/>
      <c r="T32" s="416"/>
    </row>
    <row r="33" spans="2:20" ht="13.5" customHeight="1">
      <c r="B33" s="636" t="s">
        <v>5832</v>
      </c>
      <c r="C33" s="638" t="s">
        <v>5833</v>
      </c>
      <c r="D33" s="638" t="s">
        <v>5834</v>
      </c>
      <c r="E33" s="638" t="s">
        <v>5835</v>
      </c>
      <c r="F33" s="630" t="s">
        <v>5828</v>
      </c>
      <c r="G33" s="648"/>
      <c r="H33" s="630" t="s">
        <v>5829</v>
      </c>
      <c r="I33" s="648"/>
      <c r="J33" s="630" t="s">
        <v>5830</v>
      </c>
      <c r="K33" s="631"/>
      <c r="L33" s="413"/>
      <c r="M33" s="413"/>
      <c r="N33" s="413"/>
      <c r="O33" s="414"/>
      <c r="P33" s="415"/>
      <c r="Q33" s="414"/>
      <c r="R33" s="416"/>
      <c r="S33" s="414"/>
      <c r="T33" s="416"/>
    </row>
    <row r="34" spans="2:20" ht="13.5" customHeight="1">
      <c r="B34" s="637"/>
      <c r="C34" s="639"/>
      <c r="D34" s="639"/>
      <c r="E34" s="639"/>
      <c r="F34" s="398" t="s">
        <v>8</v>
      </c>
      <c r="G34" s="398" t="s">
        <v>5836</v>
      </c>
      <c r="H34" s="398" t="s">
        <v>8</v>
      </c>
      <c r="I34" s="398" t="s">
        <v>5836</v>
      </c>
      <c r="J34" s="398" t="s">
        <v>8</v>
      </c>
      <c r="K34" s="399" t="s">
        <v>5836</v>
      </c>
      <c r="L34" s="413"/>
      <c r="M34" s="413"/>
      <c r="N34" s="413"/>
      <c r="O34" s="414"/>
      <c r="P34" s="415"/>
      <c r="Q34" s="414"/>
      <c r="R34" s="416"/>
      <c r="S34" s="414"/>
      <c r="T34" s="416"/>
    </row>
    <row r="35" spans="2:20" ht="13.5" customHeight="1">
      <c r="B35" s="632" t="s">
        <v>1401</v>
      </c>
      <c r="C35" s="634" t="s">
        <v>5837</v>
      </c>
      <c r="D35" s="634" t="s">
        <v>5838</v>
      </c>
      <c r="E35" s="400" t="s">
        <v>5784</v>
      </c>
      <c r="F35" s="394">
        <v>1003604</v>
      </c>
      <c r="G35" s="401">
        <v>86.38</v>
      </c>
      <c r="H35" s="394">
        <v>723567</v>
      </c>
      <c r="I35" s="401">
        <v>83.44</v>
      </c>
      <c r="J35" s="394">
        <v>664232</v>
      </c>
      <c r="K35" s="402">
        <v>83.89</v>
      </c>
      <c r="L35" s="413"/>
      <c r="M35" s="413"/>
      <c r="N35" s="413"/>
      <c r="O35" s="414"/>
      <c r="P35" s="415"/>
      <c r="Q35" s="414"/>
      <c r="R35" s="416"/>
      <c r="S35" s="414"/>
      <c r="T35" s="416"/>
    </row>
    <row r="36" spans="2:20" ht="13.5" customHeight="1">
      <c r="B36" s="633"/>
      <c r="C36" s="635"/>
      <c r="D36" s="635"/>
      <c r="E36" s="400" t="s">
        <v>5785</v>
      </c>
      <c r="F36" s="394">
        <v>158292</v>
      </c>
      <c r="G36" s="401">
        <v>13.62</v>
      </c>
      <c r="H36" s="394">
        <v>143555</v>
      </c>
      <c r="I36" s="401">
        <v>16.559999999999999</v>
      </c>
      <c r="J36" s="394">
        <v>127586</v>
      </c>
      <c r="K36" s="402">
        <v>16.11</v>
      </c>
      <c r="L36" s="413"/>
      <c r="M36" s="413"/>
      <c r="N36" s="413"/>
      <c r="O36" s="414"/>
      <c r="P36" s="415"/>
      <c r="Q36" s="414"/>
      <c r="R36" s="416"/>
      <c r="S36" s="414"/>
      <c r="T36" s="416"/>
    </row>
    <row r="37" spans="2:20" ht="13.5" customHeight="1">
      <c r="B37" s="645" t="s">
        <v>5839</v>
      </c>
      <c r="C37" s="646"/>
      <c r="D37" s="646"/>
      <c r="E37" s="647"/>
      <c r="F37" s="396">
        <v>1161896</v>
      </c>
      <c r="G37" s="403">
        <v>1</v>
      </c>
      <c r="H37" s="396">
        <v>867122</v>
      </c>
      <c r="I37" s="404">
        <v>100</v>
      </c>
      <c r="J37" s="396">
        <v>791818</v>
      </c>
      <c r="K37" s="405">
        <v>100</v>
      </c>
      <c r="L37" s="413"/>
      <c r="M37" s="413"/>
      <c r="N37" s="413"/>
      <c r="O37" s="414"/>
      <c r="P37" s="415"/>
      <c r="Q37" s="414"/>
      <c r="R37" s="416"/>
      <c r="S37" s="414"/>
      <c r="T37" s="416"/>
    </row>
    <row r="38" spans="2:20" ht="13.5" customHeight="1">
      <c r="K38" s="413"/>
      <c r="L38" s="413"/>
      <c r="M38" s="413"/>
      <c r="N38" s="413"/>
      <c r="O38" s="414"/>
      <c r="P38" s="415"/>
      <c r="Q38" s="414"/>
      <c r="R38" s="416"/>
      <c r="S38" s="414"/>
      <c r="T38" s="416"/>
    </row>
    <row r="40" spans="2:20">
      <c r="B40" s="373" t="s">
        <v>5812</v>
      </c>
    </row>
    <row r="41" spans="2:20">
      <c r="B41" s="374"/>
    </row>
    <row r="42" spans="2:20" ht="13.5" customHeight="1">
      <c r="B42" s="406" t="s">
        <v>5813</v>
      </c>
      <c r="C42" s="406"/>
      <c r="D42" s="406"/>
    </row>
    <row r="43" spans="2:20" ht="13.5" customHeight="1">
      <c r="B43" s="375" t="s">
        <v>12</v>
      </c>
      <c r="C43" s="376"/>
      <c r="D43" s="377"/>
    </row>
    <row r="44" spans="2:20">
      <c r="B44" s="378" t="s">
        <v>219</v>
      </c>
      <c r="C44" s="380">
        <v>2018</v>
      </c>
      <c r="D44" s="380">
        <v>2019</v>
      </c>
      <c r="E44" s="379">
        <v>2020</v>
      </c>
      <c r="M44" s="601" t="s">
        <v>6078</v>
      </c>
      <c r="N44" s="601">
        <v>2018</v>
      </c>
      <c r="O44" s="601">
        <v>2019</v>
      </c>
      <c r="P44" s="601">
        <v>2020</v>
      </c>
    </row>
    <row r="45" spans="2:20">
      <c r="B45" s="381" t="s">
        <v>5814</v>
      </c>
      <c r="C45" s="383">
        <v>-43079836172</v>
      </c>
      <c r="D45" s="383">
        <v>-14752258146</v>
      </c>
      <c r="E45" s="382">
        <v>-16421540396</v>
      </c>
      <c r="L45" s="360" t="str">
        <f>B45</f>
        <v>재고자산 변동</v>
      </c>
      <c r="M45" s="604" t="s">
        <v>6079</v>
      </c>
      <c r="N45" s="600">
        <f>C45/10^6</f>
        <v>-43079.836172000003</v>
      </c>
      <c r="O45" s="600">
        <f>D45/10^6</f>
        <v>-14752.258146</v>
      </c>
      <c r="P45" s="600">
        <f>E45/10^6</f>
        <v>-16421.540396</v>
      </c>
    </row>
    <row r="46" spans="2:20">
      <c r="B46" s="381" t="s">
        <v>5815</v>
      </c>
      <c r="C46" s="383">
        <v>80709579996</v>
      </c>
      <c r="D46" s="602">
        <v>88960889352</v>
      </c>
      <c r="E46" s="625">
        <v>119382947552</v>
      </c>
      <c r="L46" s="360" t="str">
        <f t="shared" ref="L46:L56" si="0">B46</f>
        <v>종업원비용</v>
      </c>
      <c r="M46" s="360" t="s">
        <v>6080</v>
      </c>
      <c r="N46" s="600">
        <f>(C46-C66-C67-C68)/10^6</f>
        <v>55049.866156999997</v>
      </c>
      <c r="O46" s="600">
        <f t="shared" ref="O46:P46" si="1">(D46-D66-D67-D68)/10^6</f>
        <v>58923.786214</v>
      </c>
      <c r="P46" s="600">
        <f t="shared" si="1"/>
        <v>74348.850902000006</v>
      </c>
    </row>
    <row r="47" spans="2:20">
      <c r="B47" s="381" t="s">
        <v>5816</v>
      </c>
      <c r="C47" s="383">
        <v>8557284135</v>
      </c>
      <c r="D47" s="602">
        <v>15081420444</v>
      </c>
      <c r="E47" s="625">
        <v>15804031307</v>
      </c>
      <c r="L47" s="360" t="str">
        <f t="shared" si="0"/>
        <v>감가상각비와 무형자산상각비</v>
      </c>
      <c r="M47" s="360" t="s">
        <v>6080</v>
      </c>
      <c r="N47" s="600">
        <f>(C47-C70-C72)/10^6</f>
        <v>5572.3261389999998</v>
      </c>
      <c r="O47" s="600">
        <f>(D47-D70-D72)/10^6</f>
        <v>7891.0654549999999</v>
      </c>
      <c r="P47" s="600">
        <f>(E47-E70-E72)/10^6</f>
        <v>7988.9176470000002</v>
      </c>
    </row>
    <row r="48" spans="2:20">
      <c r="B48" s="381" t="s">
        <v>5817</v>
      </c>
      <c r="C48" s="383">
        <v>620670816474</v>
      </c>
      <c r="D48" s="383">
        <v>650345149279</v>
      </c>
      <c r="E48" s="382">
        <v>878842369954</v>
      </c>
      <c r="L48" s="360" t="str">
        <f t="shared" si="0"/>
        <v>외주가공비</v>
      </c>
      <c r="M48" s="604" t="s">
        <v>6079</v>
      </c>
      <c r="N48" s="600">
        <f t="shared" ref="N48:P49" si="2">C48/10^6</f>
        <v>620670.81647399999</v>
      </c>
      <c r="O48" s="600">
        <f t="shared" si="2"/>
        <v>650345.149279</v>
      </c>
      <c r="P48" s="600">
        <f t="shared" si="2"/>
        <v>878842.36995399999</v>
      </c>
    </row>
    <row r="49" spans="2:16">
      <c r="B49" s="381" t="s">
        <v>5819</v>
      </c>
      <c r="C49" s="383">
        <v>12907278751</v>
      </c>
      <c r="D49" s="383">
        <v>13139434872</v>
      </c>
      <c r="E49" s="382">
        <v>8793078545</v>
      </c>
      <c r="L49" s="360" t="str">
        <f t="shared" si="0"/>
        <v>공정제비용</v>
      </c>
      <c r="M49" s="360" t="s">
        <v>6080</v>
      </c>
      <c r="N49" s="600">
        <f t="shared" si="2"/>
        <v>12907.278751</v>
      </c>
      <c r="O49" s="600">
        <f t="shared" si="2"/>
        <v>13139.434872</v>
      </c>
      <c r="P49" s="600">
        <f t="shared" si="2"/>
        <v>8793.0785450000003</v>
      </c>
    </row>
    <row r="50" spans="2:16">
      <c r="B50" s="381" t="s">
        <v>5820</v>
      </c>
      <c r="C50" s="383">
        <v>36054190423</v>
      </c>
      <c r="D50" s="602">
        <v>45479791491</v>
      </c>
      <c r="E50" s="625">
        <v>49042155547</v>
      </c>
      <c r="L50" s="360" t="str">
        <f t="shared" si="0"/>
        <v>연구개발비</v>
      </c>
      <c r="M50" s="360" t="s">
        <v>6080</v>
      </c>
      <c r="N50" s="600">
        <f>(C50-C71)/10^6</f>
        <v>-49654.668688999998</v>
      </c>
      <c r="O50" s="600">
        <f>(D50-D71)/10^6</f>
        <v>-54354.594496999998</v>
      </c>
      <c r="P50" s="600">
        <f>(E50-E71)/10^6</f>
        <v>-71813.345396999997</v>
      </c>
    </row>
    <row r="51" spans="2:16">
      <c r="B51" s="381" t="s">
        <v>450</v>
      </c>
      <c r="C51" s="383">
        <v>4487169470</v>
      </c>
      <c r="D51" s="602">
        <v>1573382159</v>
      </c>
      <c r="E51" s="625">
        <v>1377603014</v>
      </c>
      <c r="L51" s="360" t="str">
        <f t="shared" si="0"/>
        <v>지급임차료</v>
      </c>
      <c r="M51" s="360" t="s">
        <v>6080</v>
      </c>
      <c r="N51" s="600">
        <f>(C51-C69)/10^6</f>
        <v>0</v>
      </c>
      <c r="O51" s="600">
        <f>(D51-D69)/10^6</f>
        <v>0</v>
      </c>
      <c r="P51" s="600">
        <f>(E51-E69)/10^6</f>
        <v>0</v>
      </c>
    </row>
    <row r="52" spans="2:16">
      <c r="B52" s="381" t="s">
        <v>454</v>
      </c>
      <c r="C52" s="383">
        <v>8321643955</v>
      </c>
      <c r="D52" s="602">
        <v>14156564814</v>
      </c>
      <c r="E52" s="625">
        <v>15813968066</v>
      </c>
      <c r="L52" s="360" t="str">
        <f t="shared" si="0"/>
        <v>지급수수료</v>
      </c>
      <c r="M52" s="604" t="s">
        <v>6079</v>
      </c>
      <c r="N52" s="600">
        <f>(C52-C77)/10^6</f>
        <v>1043.2950000000001</v>
      </c>
      <c r="O52" s="600">
        <f>(D52-D77)/10^6</f>
        <v>1955.690566</v>
      </c>
      <c r="P52" s="600">
        <f>(E52-E77)/10^6</f>
        <v>2897.042226</v>
      </c>
    </row>
    <row r="53" spans="2:16">
      <c r="B53" s="381" t="s">
        <v>5807</v>
      </c>
      <c r="C53" s="383">
        <v>1868608784</v>
      </c>
      <c r="D53" s="602">
        <v>2102583958</v>
      </c>
      <c r="E53" s="625">
        <v>3511177865</v>
      </c>
      <c r="L53" s="360" t="str">
        <f t="shared" si="0"/>
        <v>운반비</v>
      </c>
      <c r="M53" s="604" t="s">
        <v>6079</v>
      </c>
      <c r="N53" s="600">
        <f>(C53-C87)/10^6</f>
        <v>1787.286235</v>
      </c>
      <c r="O53" s="600">
        <f>(D53-D87)/10^6</f>
        <v>1892.753332</v>
      </c>
      <c r="P53" s="600">
        <f>(E53-E87)/10^6</f>
        <v>2829.5641409999998</v>
      </c>
    </row>
    <row r="54" spans="2:16">
      <c r="B54" s="381" t="s">
        <v>447</v>
      </c>
      <c r="C54" s="383">
        <v>3216241358</v>
      </c>
      <c r="D54" s="602">
        <v>4170864155</v>
      </c>
      <c r="E54" s="625">
        <v>1655953326</v>
      </c>
      <c r="L54" s="360" t="str">
        <f t="shared" si="0"/>
        <v>여비교통비</v>
      </c>
      <c r="M54" s="604" t="s">
        <v>6079</v>
      </c>
      <c r="N54" s="600">
        <f>(C54-C80)/10^6</f>
        <v>1390.049064</v>
      </c>
      <c r="O54" s="600">
        <f>(D54-D80)/10^6</f>
        <v>1927.334932</v>
      </c>
      <c r="P54" s="600">
        <f>(E54-E80)/10^6</f>
        <v>785.83260299999995</v>
      </c>
    </row>
    <row r="55" spans="2:16">
      <c r="B55" s="381" t="s">
        <v>5811</v>
      </c>
      <c r="C55" s="383">
        <v>246753693</v>
      </c>
      <c r="D55" s="602">
        <v>355197085</v>
      </c>
      <c r="E55" s="382">
        <v>-492438214</v>
      </c>
      <c r="L55" s="360" t="str">
        <f t="shared" si="0"/>
        <v>판매보증충당부채 전입(환입)</v>
      </c>
      <c r="M55" s="604" t="s">
        <v>6079</v>
      </c>
      <c r="N55" s="600">
        <f>(C55-C73)/10^6</f>
        <v>0</v>
      </c>
      <c r="O55" s="600">
        <f>(D55-D73)/10^6</f>
        <v>0</v>
      </c>
      <c r="P55" s="600">
        <f>(E55-E73)/10^6</f>
        <v>0</v>
      </c>
    </row>
    <row r="56" spans="2:16">
      <c r="B56" s="381" t="s">
        <v>456</v>
      </c>
      <c r="C56" s="383">
        <v>945870389</v>
      </c>
      <c r="D56" s="602">
        <v>993029850</v>
      </c>
      <c r="E56" s="382">
        <v>640690578</v>
      </c>
      <c r="L56" s="360" t="str">
        <f t="shared" si="0"/>
        <v>견본비</v>
      </c>
      <c r="M56" s="604" t="s">
        <v>6079</v>
      </c>
      <c r="N56" s="600">
        <f>(C56-C88)/10^6</f>
        <v>0</v>
      </c>
      <c r="O56" s="600">
        <f>(D56-D88)/10^6</f>
        <v>0</v>
      </c>
      <c r="P56" s="600">
        <f>(E56-E88)/10^6</f>
        <v>0</v>
      </c>
    </row>
    <row r="57" spans="2:16">
      <c r="B57" s="381" t="s">
        <v>220</v>
      </c>
      <c r="C57" s="383">
        <v>1115472025</v>
      </c>
      <c r="D57" s="383">
        <v>-1738627380</v>
      </c>
      <c r="E57" s="382">
        <v>-10280350280</v>
      </c>
      <c r="L57" s="360" t="str">
        <f>B57</f>
        <v>기타</v>
      </c>
      <c r="N57" s="600">
        <f>C57/10^6</f>
        <v>1115.472025</v>
      </c>
      <c r="O57" s="600">
        <f>D57/10^6</f>
        <v>-1738.6273799999999</v>
      </c>
      <c r="P57" s="600">
        <f>E57/10^6</f>
        <v>-10280.350280000001</v>
      </c>
    </row>
    <row r="58" spans="2:16">
      <c r="B58" s="384" t="s">
        <v>5821</v>
      </c>
      <c r="C58" s="386">
        <v>736021073281</v>
      </c>
      <c r="D58" s="386">
        <v>819867421933</v>
      </c>
      <c r="E58" s="385">
        <v>1067669646864</v>
      </c>
      <c r="G58" s="600"/>
    </row>
    <row r="59" spans="2:16" ht="40.5">
      <c r="B59" s="373" t="s">
        <v>5823</v>
      </c>
      <c r="N59" s="600">
        <f>SUM(N45:N58)</f>
        <v>606801.88498400012</v>
      </c>
      <c r="O59" s="600">
        <f t="shared" ref="O59:P59" si="3">SUM(O45:O58)</f>
        <v>665229.73462700006</v>
      </c>
      <c r="P59" s="600">
        <f t="shared" si="3"/>
        <v>877970.41994500009</v>
      </c>
    </row>
    <row r="60" spans="2:16">
      <c r="N60" s="612"/>
      <c r="O60" s="612"/>
      <c r="P60" s="612"/>
    </row>
    <row r="61" spans="2:16">
      <c r="N61" s="600">
        <f>FS.!C51/10^6</f>
        <v>598160.37616400002</v>
      </c>
      <c r="O61" s="600">
        <f>FS.!D51/10^6</f>
        <v>654231.51474699995</v>
      </c>
      <c r="P61" s="600">
        <f>FS.!E51/10^6</f>
        <v>865870.10274200002</v>
      </c>
    </row>
    <row r="63" spans="2:16">
      <c r="B63" s="373" t="s">
        <v>5801</v>
      </c>
      <c r="C63" s="406"/>
      <c r="D63" s="406"/>
      <c r="N63" s="600"/>
      <c r="O63" s="600"/>
      <c r="P63" s="600"/>
    </row>
    <row r="64" spans="2:16">
      <c r="B64" s="642" t="s">
        <v>12</v>
      </c>
      <c r="C64" s="643"/>
      <c r="D64" s="644"/>
      <c r="N64" s="613"/>
      <c r="O64" s="612"/>
      <c r="P64" s="612"/>
    </row>
    <row r="65" spans="2:15">
      <c r="B65" s="378" t="s">
        <v>219</v>
      </c>
      <c r="C65" s="380">
        <v>2018</v>
      </c>
      <c r="D65" s="380">
        <v>2019</v>
      </c>
      <c r="E65" s="379">
        <v>2020</v>
      </c>
      <c r="H65" s="603" t="s">
        <v>6081</v>
      </c>
    </row>
    <row r="66" spans="2:15">
      <c r="B66" s="381" t="s">
        <v>444</v>
      </c>
      <c r="C66" s="383">
        <v>17536904256</v>
      </c>
      <c r="D66" s="383">
        <v>18693333325</v>
      </c>
      <c r="E66" s="382">
        <v>22740381338</v>
      </c>
      <c r="H66" s="76" t="s">
        <v>6082</v>
      </c>
    </row>
    <row r="67" spans="2:15">
      <c r="B67" s="381" t="s">
        <v>5802</v>
      </c>
      <c r="C67" s="383">
        <v>5886809798</v>
      </c>
      <c r="D67" s="383">
        <v>8894849465</v>
      </c>
      <c r="E67" s="382">
        <v>19201627704</v>
      </c>
      <c r="H67" s="76" t="s">
        <v>6082</v>
      </c>
    </row>
    <row r="68" spans="2:15">
      <c r="B68" s="381" t="s">
        <v>445</v>
      </c>
      <c r="C68" s="383">
        <v>2235999785</v>
      </c>
      <c r="D68" s="383">
        <v>2448920348</v>
      </c>
      <c r="E68" s="382">
        <v>3092087608</v>
      </c>
      <c r="H68" s="76" t="s">
        <v>6082</v>
      </c>
    </row>
    <row r="69" spans="2:15">
      <c r="B69" s="381" t="s">
        <v>450</v>
      </c>
      <c r="C69" s="383">
        <v>4487169470</v>
      </c>
      <c r="D69" s="383">
        <v>1573382159</v>
      </c>
      <c r="E69" s="382">
        <v>1377603014</v>
      </c>
      <c r="H69" s="76" t="s">
        <v>6082</v>
      </c>
    </row>
    <row r="70" spans="2:15">
      <c r="B70" s="381" t="s">
        <v>214</v>
      </c>
      <c r="C70" s="383">
        <v>2204636859</v>
      </c>
      <c r="D70" s="383">
        <v>5726891595</v>
      </c>
      <c r="E70" s="382">
        <v>6034597641</v>
      </c>
      <c r="H70" s="76" t="s">
        <v>6082</v>
      </c>
    </row>
    <row r="71" spans="2:15">
      <c r="B71" s="381" t="s">
        <v>453</v>
      </c>
      <c r="C71" s="383">
        <v>85708859112</v>
      </c>
      <c r="D71" s="383">
        <v>99834385988</v>
      </c>
      <c r="E71" s="382">
        <v>120855500944</v>
      </c>
      <c r="H71" s="76" t="s">
        <v>6082</v>
      </c>
    </row>
    <row r="72" spans="2:15">
      <c r="B72" s="381" t="s">
        <v>215</v>
      </c>
      <c r="C72" s="383">
        <v>780321137</v>
      </c>
      <c r="D72" s="383">
        <v>1463463394</v>
      </c>
      <c r="E72" s="382">
        <v>1780516019</v>
      </c>
      <c r="H72" s="76" t="s">
        <v>6082</v>
      </c>
    </row>
    <row r="73" spans="2:15">
      <c r="B73" s="381" t="s">
        <v>5811</v>
      </c>
      <c r="C73" s="383">
        <v>246753693</v>
      </c>
      <c r="D73" s="383">
        <v>355197085</v>
      </c>
      <c r="E73" s="382">
        <v>-492438214</v>
      </c>
      <c r="H73" s="76" t="s">
        <v>6082</v>
      </c>
    </row>
    <row r="74" spans="2:15">
      <c r="B74" s="381" t="s">
        <v>448</v>
      </c>
      <c r="C74" s="383">
        <v>272282667</v>
      </c>
      <c r="D74" s="383">
        <v>388259927</v>
      </c>
      <c r="E74" s="382">
        <v>534761795</v>
      </c>
      <c r="H74" s="76" t="s">
        <v>6082</v>
      </c>
    </row>
    <row r="75" spans="2:15" ht="13.5" customHeight="1">
      <c r="B75" s="381" t="s">
        <v>449</v>
      </c>
      <c r="C75" s="383">
        <v>558544535</v>
      </c>
      <c r="D75" s="383">
        <v>540542675</v>
      </c>
      <c r="E75" s="382">
        <v>511260668</v>
      </c>
      <c r="H75" s="76" t="s">
        <v>6082</v>
      </c>
    </row>
    <row r="76" spans="2:15" ht="13.5" customHeight="1">
      <c r="B76" s="381" t="s">
        <v>446</v>
      </c>
      <c r="C76" s="383">
        <v>5233084246</v>
      </c>
      <c r="D76" s="383">
        <v>6481152161</v>
      </c>
      <c r="E76" s="382">
        <v>7781620265</v>
      </c>
      <c r="H76" s="76" t="s">
        <v>6082</v>
      </c>
      <c r="M76" s="612">
        <f>M77/10^6</f>
        <v>137860.697117</v>
      </c>
      <c r="N76" s="612">
        <f t="shared" ref="N76:O76" si="4">N77/10^6</f>
        <v>165635.907186</v>
      </c>
      <c r="O76" s="612">
        <f t="shared" si="4"/>
        <v>201799.54412199999</v>
      </c>
    </row>
    <row r="77" spans="2:15">
      <c r="B77" s="381" t="s">
        <v>454</v>
      </c>
      <c r="C77" s="383">
        <v>7278348955</v>
      </c>
      <c r="D77" s="383">
        <v>12200874248</v>
      </c>
      <c r="E77" s="382">
        <v>12916925840</v>
      </c>
      <c r="H77" s="76" t="s">
        <v>6082</v>
      </c>
      <c r="M77" s="600">
        <f>C92</f>
        <v>137860697117</v>
      </c>
      <c r="N77" s="600">
        <f t="shared" ref="N77:O77" si="5">D92</f>
        <v>165635907186</v>
      </c>
      <c r="O77" s="600">
        <f t="shared" si="5"/>
        <v>201799544122</v>
      </c>
    </row>
    <row r="78" spans="2:15">
      <c r="M78" s="600">
        <f>FS.!C53</f>
        <v>137860697117</v>
      </c>
      <c r="N78" s="600">
        <f>FS.!D53</f>
        <v>165635907186</v>
      </c>
      <c r="O78" s="600">
        <f>FS.!E53</f>
        <v>201799544122</v>
      </c>
    </row>
    <row r="79" spans="2:15">
      <c r="B79" s="381" t="s">
        <v>455</v>
      </c>
      <c r="C79" s="383">
        <v>11517881</v>
      </c>
      <c r="D79" s="383">
        <v>8776721</v>
      </c>
      <c r="E79" s="382">
        <v>2138578</v>
      </c>
      <c r="H79" s="360" t="s">
        <v>6079</v>
      </c>
    </row>
    <row r="80" spans="2:15">
      <c r="B80" s="381" t="s">
        <v>447</v>
      </c>
      <c r="C80" s="383">
        <v>1826192294</v>
      </c>
      <c r="D80" s="383">
        <v>2243529223</v>
      </c>
      <c r="E80" s="382">
        <v>870120723</v>
      </c>
      <c r="H80" s="360" t="s">
        <v>6079</v>
      </c>
    </row>
    <row r="81" spans="2:15">
      <c r="B81" s="381" t="s">
        <v>5803</v>
      </c>
      <c r="C81" s="383">
        <v>181648906</v>
      </c>
      <c r="D81" s="383">
        <v>271369042</v>
      </c>
      <c r="E81" s="382">
        <v>775806572</v>
      </c>
      <c r="H81" s="360" t="s">
        <v>6079</v>
      </c>
      <c r="M81" s="600">
        <f>FCFF_분석기업!H87</f>
        <v>137432.06985300002</v>
      </c>
      <c r="N81" s="600">
        <f>FCFF_분석기업!I87</f>
        <v>165117.440195</v>
      </c>
      <c r="O81" s="600">
        <f>FCFF_분석기업!J87</f>
        <v>201414.09083900001</v>
      </c>
    </row>
    <row r="82" spans="2:15">
      <c r="B82" s="381" t="s">
        <v>451</v>
      </c>
      <c r="C82" s="383">
        <v>134384093</v>
      </c>
      <c r="D82" s="383">
        <v>113100613</v>
      </c>
      <c r="E82" s="382">
        <v>269922640</v>
      </c>
      <c r="H82" s="360" t="s">
        <v>6079</v>
      </c>
    </row>
    <row r="83" spans="2:15">
      <c r="B83" s="381" t="s">
        <v>5804</v>
      </c>
      <c r="C83" s="383">
        <v>557616035</v>
      </c>
      <c r="D83" s="383">
        <v>706490103</v>
      </c>
      <c r="E83" s="382">
        <v>574527553</v>
      </c>
      <c r="H83" s="360" t="s">
        <v>6079</v>
      </c>
    </row>
    <row r="84" spans="2:15">
      <c r="B84" s="381" t="s">
        <v>5805</v>
      </c>
      <c r="C84" s="383">
        <v>555872518</v>
      </c>
      <c r="D84" s="383">
        <v>700001534</v>
      </c>
      <c r="E84" s="382">
        <v>543253636</v>
      </c>
      <c r="H84" s="360" t="s">
        <v>6079</v>
      </c>
    </row>
    <row r="85" spans="2:15">
      <c r="B85" s="381" t="s">
        <v>452</v>
      </c>
      <c r="C85" s="383">
        <v>17400000</v>
      </c>
      <c r="D85" s="383">
        <v>8859092</v>
      </c>
      <c r="E85" s="382">
        <v>70186723</v>
      </c>
      <c r="H85" s="360" t="s">
        <v>6079</v>
      </c>
    </row>
    <row r="86" spans="2:15">
      <c r="B86" s="381" t="s">
        <v>5806</v>
      </c>
      <c r="C86" s="383">
        <v>6374595</v>
      </c>
      <c r="D86" s="383">
        <v>17327595</v>
      </c>
      <c r="E86" s="382">
        <v>11263698</v>
      </c>
      <c r="H86" s="360" t="s">
        <v>6079</v>
      </c>
    </row>
    <row r="87" spans="2:15">
      <c r="B87" s="381" t="s">
        <v>5807</v>
      </c>
      <c r="C87" s="383">
        <v>81322549</v>
      </c>
      <c r="D87" s="383">
        <v>209830626</v>
      </c>
      <c r="E87" s="382">
        <v>681613724</v>
      </c>
      <c r="H87" s="360" t="s">
        <v>6079</v>
      </c>
    </row>
    <row r="88" spans="2:15">
      <c r="B88" s="381" t="s">
        <v>456</v>
      </c>
      <c r="C88" s="383">
        <v>945870389</v>
      </c>
      <c r="D88" s="383">
        <v>993029850</v>
      </c>
      <c r="E88" s="382">
        <v>640690578</v>
      </c>
      <c r="H88" s="360" t="s">
        <v>6079</v>
      </c>
    </row>
    <row r="89" spans="2:15">
      <c r="B89" s="381" t="s">
        <v>5808</v>
      </c>
      <c r="C89" s="383">
        <v>684156080</v>
      </c>
      <c r="D89" s="383">
        <v>1243873426</v>
      </c>
      <c r="E89" s="382">
        <v>640121792</v>
      </c>
      <c r="H89" s="360" t="s">
        <v>6079</v>
      </c>
    </row>
    <row r="90" spans="2:15">
      <c r="B90" s="381" t="s">
        <v>5809</v>
      </c>
      <c r="C90" s="383">
        <v>197257335</v>
      </c>
      <c r="D90" s="383">
        <v>325479549</v>
      </c>
      <c r="E90" s="382">
        <v>204313317</v>
      </c>
      <c r="H90" s="360" t="s">
        <v>6079</v>
      </c>
    </row>
    <row r="91" spans="2:15">
      <c r="B91" s="381" t="s">
        <v>5810</v>
      </c>
      <c r="C91" s="383">
        <v>231369929</v>
      </c>
      <c r="D91" s="383">
        <v>192987442</v>
      </c>
      <c r="E91" s="382">
        <v>181139966</v>
      </c>
      <c r="H91" s="360" t="s">
        <v>6079</v>
      </c>
    </row>
    <row r="92" spans="2:15">
      <c r="B92" s="384" t="s">
        <v>226</v>
      </c>
      <c r="C92" s="386">
        <v>137860697117</v>
      </c>
      <c r="D92" s="386">
        <v>165635907186</v>
      </c>
      <c r="E92" s="385">
        <v>201799544122</v>
      </c>
    </row>
    <row r="101" spans="2:5" ht="42.75">
      <c r="B101" s="614" t="s">
        <v>5813</v>
      </c>
      <c r="C101"/>
      <c r="D101"/>
    </row>
    <row r="102" spans="2:5" ht="13.5" customHeight="1">
      <c r="B102" s="627" t="s">
        <v>12</v>
      </c>
      <c r="C102" s="628"/>
      <c r="D102" s="629"/>
    </row>
    <row r="103" spans="2:5">
      <c r="B103" s="617" t="s">
        <v>219</v>
      </c>
      <c r="D103" s="618" t="s">
        <v>6085</v>
      </c>
      <c r="E103" s="615" t="s">
        <v>6084</v>
      </c>
    </row>
    <row r="104" spans="2:5">
      <c r="B104" s="619" t="s">
        <v>5814</v>
      </c>
      <c r="D104" s="620">
        <v>-14752258146</v>
      </c>
      <c r="E104" s="616">
        <v>-16421540396</v>
      </c>
    </row>
    <row r="105" spans="2:5">
      <c r="B105" s="619" t="s">
        <v>5815</v>
      </c>
      <c r="D105" s="621" t="s">
        <v>6086</v>
      </c>
      <c r="E105" s="616">
        <v>119382947552</v>
      </c>
    </row>
    <row r="106" spans="2:5" ht="27">
      <c r="B106" s="619" t="s">
        <v>5816</v>
      </c>
      <c r="D106" s="621" t="s">
        <v>6087</v>
      </c>
      <c r="E106" s="616">
        <v>15804031307</v>
      </c>
    </row>
    <row r="107" spans="2:5" ht="27">
      <c r="B107" s="619" t="s">
        <v>5817</v>
      </c>
      <c r="D107" s="621" t="s">
        <v>5818</v>
      </c>
      <c r="E107" s="616">
        <v>878842369954</v>
      </c>
    </row>
    <row r="108" spans="2:5">
      <c r="B108" s="619" t="s">
        <v>5819</v>
      </c>
      <c r="D108" s="621" t="s">
        <v>6088</v>
      </c>
      <c r="E108" s="616">
        <v>8793078545</v>
      </c>
    </row>
    <row r="109" spans="2:5">
      <c r="B109" s="619" t="s">
        <v>5820</v>
      </c>
      <c r="D109" s="621" t="s">
        <v>6089</v>
      </c>
      <c r="E109" s="616">
        <v>49042155547</v>
      </c>
    </row>
    <row r="110" spans="2:5">
      <c r="B110" s="619" t="s">
        <v>450</v>
      </c>
      <c r="D110" s="621" t="s">
        <v>6090</v>
      </c>
      <c r="E110" s="616">
        <v>1377603014</v>
      </c>
    </row>
    <row r="111" spans="2:5">
      <c r="B111" s="619" t="s">
        <v>454</v>
      </c>
      <c r="D111" s="621" t="s">
        <v>6091</v>
      </c>
      <c r="E111" s="616">
        <v>15813968066</v>
      </c>
    </row>
    <row r="112" spans="2:5">
      <c r="B112" s="619" t="s">
        <v>5807</v>
      </c>
      <c r="D112" s="621" t="s">
        <v>6092</v>
      </c>
      <c r="E112" s="616">
        <v>3511177865</v>
      </c>
    </row>
    <row r="113" spans="2:7">
      <c r="B113" s="619" t="s">
        <v>447</v>
      </c>
      <c r="D113" s="621" t="s">
        <v>6093</v>
      </c>
      <c r="E113" s="616">
        <v>1655953326</v>
      </c>
    </row>
    <row r="114" spans="2:7" ht="27">
      <c r="B114" s="619" t="s">
        <v>5811</v>
      </c>
      <c r="D114" s="621" t="s">
        <v>6094</v>
      </c>
      <c r="E114" s="616">
        <v>-492438214</v>
      </c>
    </row>
    <row r="115" spans="2:7">
      <c r="B115" s="619" t="s">
        <v>456</v>
      </c>
      <c r="D115" s="621" t="s">
        <v>6095</v>
      </c>
      <c r="E115" s="616">
        <v>640690578</v>
      </c>
    </row>
    <row r="116" spans="2:7">
      <c r="B116" s="619" t="s">
        <v>220</v>
      </c>
      <c r="D116" s="620">
        <v>-1738627380</v>
      </c>
      <c r="E116" s="616">
        <v>-10280350280</v>
      </c>
    </row>
    <row r="117" spans="2:7" ht="27">
      <c r="B117" s="622" t="s">
        <v>5821</v>
      </c>
      <c r="D117" s="623" t="s">
        <v>5822</v>
      </c>
      <c r="E117" s="624">
        <v>1067669646864</v>
      </c>
      <c r="G117" s="600"/>
    </row>
    <row r="118" spans="2:7" ht="57">
      <c r="B118" s="614" t="s">
        <v>5823</v>
      </c>
      <c r="C118"/>
      <c r="D118"/>
    </row>
  </sheetData>
  <mergeCells count="14">
    <mergeCell ref="B3:E3"/>
    <mergeCell ref="B64:D64"/>
    <mergeCell ref="B37:E37"/>
    <mergeCell ref="F33:G33"/>
    <mergeCell ref="H33:I33"/>
    <mergeCell ref="B102:D102"/>
    <mergeCell ref="J33:K33"/>
    <mergeCell ref="B35:B36"/>
    <mergeCell ref="C35:C36"/>
    <mergeCell ref="D35:D36"/>
    <mergeCell ref="B33:B34"/>
    <mergeCell ref="C33:C34"/>
    <mergeCell ref="D33:D34"/>
    <mergeCell ref="E33:E3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30"/>
  <sheetViews>
    <sheetView showGridLines="0" workbookViewId="0">
      <pane ySplit="1" topLeftCell="A156" activePane="bottomLeft" state="frozen"/>
      <selection pane="bottomLeft" activeCell="AT184" sqref="AT184"/>
    </sheetView>
  </sheetViews>
  <sheetFormatPr defaultRowHeight="15"/>
  <cols>
    <col min="1" max="1" width="46.7109375" customWidth="1"/>
    <col min="2" max="39" width="0" hidden="1" customWidth="1"/>
    <col min="47" max="47" width="9.140625" style="596"/>
  </cols>
  <sheetData>
    <row r="1" spans="1:47" ht="14.25" customHeight="1">
      <c r="A1" t="s">
        <v>5847</v>
      </c>
      <c r="B1">
        <v>1980</v>
      </c>
      <c r="C1">
        <v>1981</v>
      </c>
      <c r="D1">
        <v>1982</v>
      </c>
      <c r="E1">
        <v>1983</v>
      </c>
      <c r="F1">
        <v>1984</v>
      </c>
      <c r="G1">
        <v>1985</v>
      </c>
      <c r="H1">
        <v>1986</v>
      </c>
      <c r="I1">
        <v>1987</v>
      </c>
      <c r="J1">
        <v>1988</v>
      </c>
      <c r="K1">
        <v>1989</v>
      </c>
      <c r="L1">
        <v>1990</v>
      </c>
      <c r="M1">
        <v>1991</v>
      </c>
      <c r="N1">
        <v>1992</v>
      </c>
      <c r="O1">
        <v>1993</v>
      </c>
      <c r="P1">
        <v>1994</v>
      </c>
      <c r="Q1">
        <v>1995</v>
      </c>
      <c r="R1">
        <v>1996</v>
      </c>
      <c r="S1">
        <v>1997</v>
      </c>
      <c r="T1">
        <v>1998</v>
      </c>
      <c r="U1">
        <v>1999</v>
      </c>
      <c r="V1">
        <v>2000</v>
      </c>
      <c r="W1">
        <v>2001</v>
      </c>
      <c r="X1">
        <v>2002</v>
      </c>
      <c r="Y1">
        <v>2003</v>
      </c>
      <c r="Z1">
        <v>2004</v>
      </c>
      <c r="AA1">
        <v>2005</v>
      </c>
      <c r="AB1">
        <v>2006</v>
      </c>
      <c r="AC1">
        <v>2007</v>
      </c>
      <c r="AD1">
        <v>2008</v>
      </c>
      <c r="AE1">
        <v>2009</v>
      </c>
      <c r="AF1">
        <v>2010</v>
      </c>
      <c r="AG1">
        <v>2011</v>
      </c>
      <c r="AH1">
        <v>2012</v>
      </c>
      <c r="AI1">
        <v>2013</v>
      </c>
      <c r="AJ1">
        <v>2014</v>
      </c>
      <c r="AK1">
        <v>2015</v>
      </c>
      <c r="AL1">
        <v>2016</v>
      </c>
      <c r="AM1">
        <v>2017</v>
      </c>
      <c r="AN1">
        <v>2018</v>
      </c>
      <c r="AO1">
        <v>2019</v>
      </c>
      <c r="AP1">
        <v>2020</v>
      </c>
      <c r="AQ1">
        <v>2021</v>
      </c>
      <c r="AR1">
        <v>2022</v>
      </c>
      <c r="AS1">
        <v>2023</v>
      </c>
      <c r="AT1">
        <v>2024</v>
      </c>
      <c r="AU1" s="596">
        <v>2025</v>
      </c>
    </row>
    <row r="3" spans="1:47">
      <c r="A3" t="s">
        <v>5848</v>
      </c>
      <c r="B3" t="s">
        <v>5849</v>
      </c>
      <c r="C3" t="s">
        <v>5849</v>
      </c>
      <c r="D3" t="s">
        <v>5849</v>
      </c>
      <c r="E3" t="s">
        <v>5849</v>
      </c>
      <c r="F3" t="s">
        <v>5849</v>
      </c>
      <c r="G3" t="s">
        <v>5849</v>
      </c>
      <c r="H3" t="s">
        <v>5849</v>
      </c>
      <c r="I3" t="s">
        <v>5849</v>
      </c>
      <c r="J3" t="s">
        <v>5849</v>
      </c>
      <c r="K3" t="s">
        <v>5849</v>
      </c>
      <c r="L3" t="s">
        <v>5849</v>
      </c>
      <c r="M3" t="s">
        <v>5849</v>
      </c>
      <c r="N3" t="s">
        <v>5849</v>
      </c>
      <c r="O3" t="s">
        <v>5849</v>
      </c>
      <c r="P3" t="s">
        <v>5849</v>
      </c>
      <c r="Q3" t="s">
        <v>5849</v>
      </c>
      <c r="R3" t="s">
        <v>5849</v>
      </c>
      <c r="S3" t="s">
        <v>5849</v>
      </c>
      <c r="T3" t="s">
        <v>5849</v>
      </c>
      <c r="U3" t="s">
        <v>5849</v>
      </c>
      <c r="V3" t="s">
        <v>5849</v>
      </c>
      <c r="W3" t="s">
        <v>5849</v>
      </c>
      <c r="X3" t="s">
        <v>5849</v>
      </c>
      <c r="Y3">
        <v>8.6999999999999993</v>
      </c>
      <c r="Z3">
        <v>0.7</v>
      </c>
      <c r="AA3">
        <v>11.8</v>
      </c>
      <c r="AB3">
        <v>5.4</v>
      </c>
      <c r="AC3">
        <v>13.3</v>
      </c>
      <c r="AD3">
        <v>3.9</v>
      </c>
      <c r="AE3">
        <v>20.6</v>
      </c>
      <c r="AF3">
        <v>8.4</v>
      </c>
      <c r="AG3">
        <v>6.5</v>
      </c>
      <c r="AH3">
        <v>14</v>
      </c>
      <c r="AI3">
        <v>5.7</v>
      </c>
      <c r="AJ3">
        <v>2.7</v>
      </c>
      <c r="AK3">
        <v>1</v>
      </c>
      <c r="AL3">
        <v>2.2000000000000002</v>
      </c>
      <c r="AM3">
        <v>2.7</v>
      </c>
      <c r="AN3">
        <v>2.2999999999999998</v>
      </c>
      <c r="AO3">
        <v>3</v>
      </c>
      <c r="AP3">
        <v>3.5</v>
      </c>
      <c r="AQ3">
        <v>4</v>
      </c>
      <c r="AR3">
        <v>4.5</v>
      </c>
      <c r="AS3">
        <v>5</v>
      </c>
      <c r="AT3">
        <v>5.5</v>
      </c>
      <c r="AU3" s="596" t="s">
        <v>5849</v>
      </c>
    </row>
    <row r="4" spans="1:47">
      <c r="A4" t="s">
        <v>5850</v>
      </c>
      <c r="B4">
        <v>2.7</v>
      </c>
      <c r="C4">
        <v>5.7</v>
      </c>
      <c r="D4">
        <v>2.9</v>
      </c>
      <c r="E4">
        <v>1.1000000000000001</v>
      </c>
      <c r="F4">
        <v>2</v>
      </c>
      <c r="G4">
        <v>-1.5</v>
      </c>
      <c r="H4">
        <v>5.6</v>
      </c>
      <c r="I4">
        <v>-0.8</v>
      </c>
      <c r="J4">
        <v>-1.4</v>
      </c>
      <c r="K4">
        <v>9.8000000000000007</v>
      </c>
      <c r="L4">
        <v>-10</v>
      </c>
      <c r="M4">
        <v>-28</v>
      </c>
      <c r="N4">
        <v>-7.2</v>
      </c>
      <c r="O4">
        <v>9.6</v>
      </c>
      <c r="P4">
        <v>9.4</v>
      </c>
      <c r="Q4">
        <v>8.9</v>
      </c>
      <c r="R4">
        <v>9.1</v>
      </c>
      <c r="S4">
        <v>-10.9</v>
      </c>
      <c r="T4">
        <v>8.8000000000000007</v>
      </c>
      <c r="U4">
        <v>12.9</v>
      </c>
      <c r="V4">
        <v>6.9</v>
      </c>
      <c r="W4">
        <v>8.3000000000000007</v>
      </c>
      <c r="X4">
        <v>4.5</v>
      </c>
      <c r="Y4">
        <v>5.5</v>
      </c>
      <c r="Z4">
        <v>5.5</v>
      </c>
      <c r="AA4">
        <v>5.5</v>
      </c>
      <c r="AB4">
        <v>5.9</v>
      </c>
      <c r="AC4">
        <v>6</v>
      </c>
      <c r="AD4">
        <v>7.5</v>
      </c>
      <c r="AE4">
        <v>3.4</v>
      </c>
      <c r="AF4">
        <v>3.7</v>
      </c>
      <c r="AG4">
        <v>2.5</v>
      </c>
      <c r="AH4">
        <v>1.4</v>
      </c>
      <c r="AI4">
        <v>1</v>
      </c>
      <c r="AJ4">
        <v>1.8</v>
      </c>
      <c r="AK4">
        <v>2.2000000000000002</v>
      </c>
      <c r="AL4">
        <v>3.3</v>
      </c>
      <c r="AM4">
        <v>3.8</v>
      </c>
      <c r="AN4">
        <v>4.2</v>
      </c>
      <c r="AO4">
        <v>3.7</v>
      </c>
      <c r="AP4">
        <v>3.9</v>
      </c>
      <c r="AQ4">
        <v>3.9</v>
      </c>
      <c r="AR4">
        <v>4</v>
      </c>
      <c r="AS4">
        <v>4</v>
      </c>
      <c r="AT4">
        <v>4</v>
      </c>
      <c r="AU4" s="596">
        <v>3.4</v>
      </c>
    </row>
    <row r="5" spans="1:47">
      <c r="A5" t="s">
        <v>5851</v>
      </c>
      <c r="B5">
        <v>-5.4</v>
      </c>
      <c r="C5">
        <v>3</v>
      </c>
      <c r="D5">
        <v>6.4</v>
      </c>
      <c r="E5">
        <v>5.4</v>
      </c>
      <c r="F5">
        <v>5.6</v>
      </c>
      <c r="G5">
        <v>5.6</v>
      </c>
      <c r="H5">
        <v>-0.2</v>
      </c>
      <c r="I5">
        <v>-0.7</v>
      </c>
      <c r="J5">
        <v>-1.9</v>
      </c>
      <c r="K5">
        <v>4.8</v>
      </c>
      <c r="L5">
        <v>0.8</v>
      </c>
      <c r="M5">
        <v>-1.2</v>
      </c>
      <c r="N5">
        <v>1.6</v>
      </c>
      <c r="O5">
        <v>-2.1</v>
      </c>
      <c r="P5">
        <v>-0.9</v>
      </c>
      <c r="Q5">
        <v>3.8</v>
      </c>
      <c r="R5">
        <v>3.8</v>
      </c>
      <c r="S5">
        <v>1.1000000000000001</v>
      </c>
      <c r="T5">
        <v>5.0999999999999996</v>
      </c>
      <c r="U5">
        <v>3.2</v>
      </c>
      <c r="V5">
        <v>3.8</v>
      </c>
      <c r="W5">
        <v>3</v>
      </c>
      <c r="X5">
        <v>5.6</v>
      </c>
      <c r="Y5">
        <v>7.2</v>
      </c>
      <c r="Z5">
        <v>4.3</v>
      </c>
      <c r="AA5">
        <v>5.9</v>
      </c>
      <c r="AB5">
        <v>1.7</v>
      </c>
      <c r="AC5">
        <v>3.4</v>
      </c>
      <c r="AD5">
        <v>2.4</v>
      </c>
      <c r="AE5">
        <v>1.6</v>
      </c>
      <c r="AF5">
        <v>3.6</v>
      </c>
      <c r="AG5">
        <v>2.8</v>
      </c>
      <c r="AH5">
        <v>3.4</v>
      </c>
      <c r="AI5">
        <v>2.8</v>
      </c>
      <c r="AJ5">
        <v>3.8</v>
      </c>
      <c r="AK5">
        <v>3.7</v>
      </c>
      <c r="AL5">
        <v>3.2</v>
      </c>
      <c r="AM5">
        <v>1.4</v>
      </c>
      <c r="AN5">
        <v>2.1</v>
      </c>
      <c r="AO5">
        <v>2.2999999999999998</v>
      </c>
      <c r="AP5">
        <v>1.8</v>
      </c>
      <c r="AQ5">
        <v>1.4</v>
      </c>
      <c r="AR5">
        <v>1.1000000000000001</v>
      </c>
      <c r="AS5">
        <v>0.4</v>
      </c>
      <c r="AT5">
        <v>0.4</v>
      </c>
      <c r="AU5" s="596">
        <v>3.1</v>
      </c>
    </row>
    <row r="6" spans="1:47">
      <c r="A6" t="s">
        <v>5852</v>
      </c>
      <c r="B6">
        <v>2.4</v>
      </c>
      <c r="C6">
        <v>-4.4000000000000004</v>
      </c>
      <c r="D6">
        <v>0</v>
      </c>
      <c r="E6">
        <v>4.2</v>
      </c>
      <c r="F6">
        <v>6</v>
      </c>
      <c r="G6">
        <v>3.5</v>
      </c>
      <c r="H6">
        <v>2.9</v>
      </c>
      <c r="I6">
        <v>4.0999999999999996</v>
      </c>
      <c r="J6">
        <v>6.1</v>
      </c>
      <c r="K6">
        <v>0</v>
      </c>
      <c r="L6">
        <v>-3.5</v>
      </c>
      <c r="M6">
        <v>1</v>
      </c>
      <c r="N6">
        <v>-5.8</v>
      </c>
      <c r="O6">
        <v>-24</v>
      </c>
      <c r="P6">
        <v>1.3</v>
      </c>
      <c r="Q6">
        <v>15</v>
      </c>
      <c r="R6">
        <v>13.5</v>
      </c>
      <c r="S6">
        <v>7.3</v>
      </c>
      <c r="T6">
        <v>4.7</v>
      </c>
      <c r="U6">
        <v>2.2000000000000002</v>
      </c>
      <c r="V6">
        <v>3.1</v>
      </c>
      <c r="W6">
        <v>4.2</v>
      </c>
      <c r="X6">
        <v>13.7</v>
      </c>
      <c r="Y6">
        <v>3</v>
      </c>
      <c r="Z6">
        <v>11</v>
      </c>
      <c r="AA6">
        <v>15</v>
      </c>
      <c r="AB6">
        <v>11.5</v>
      </c>
      <c r="AC6">
        <v>14</v>
      </c>
      <c r="AD6">
        <v>11.2</v>
      </c>
      <c r="AE6">
        <v>0.9</v>
      </c>
      <c r="AF6">
        <v>4.9000000000000004</v>
      </c>
      <c r="AG6">
        <v>3.5</v>
      </c>
      <c r="AH6">
        <v>8.5</v>
      </c>
      <c r="AI6">
        <v>5</v>
      </c>
      <c r="AJ6">
        <v>4.8</v>
      </c>
      <c r="AK6">
        <v>0.9</v>
      </c>
      <c r="AL6">
        <v>-2.6</v>
      </c>
      <c r="AM6">
        <v>-0.2</v>
      </c>
      <c r="AN6">
        <v>-1.7</v>
      </c>
      <c r="AO6">
        <v>0.4</v>
      </c>
      <c r="AP6">
        <v>2.9</v>
      </c>
      <c r="AQ6">
        <v>2.2000000000000002</v>
      </c>
      <c r="AR6">
        <v>3</v>
      </c>
      <c r="AS6">
        <v>3.8</v>
      </c>
      <c r="AT6">
        <v>3.9</v>
      </c>
      <c r="AU6" s="596">
        <v>1.5</v>
      </c>
    </row>
    <row r="7" spans="1:47">
      <c r="A7" t="s">
        <v>5853</v>
      </c>
      <c r="B7">
        <v>8.1999999999999993</v>
      </c>
      <c r="C7">
        <v>3.8</v>
      </c>
      <c r="D7">
        <v>-0.1</v>
      </c>
      <c r="E7">
        <v>5.4</v>
      </c>
      <c r="F7">
        <v>10.199999999999999</v>
      </c>
      <c r="G7">
        <v>7.6</v>
      </c>
      <c r="H7">
        <v>11.5</v>
      </c>
      <c r="I7">
        <v>6.6</v>
      </c>
      <c r="J7">
        <v>5.2</v>
      </c>
      <c r="K7">
        <v>5.3</v>
      </c>
      <c r="L7">
        <v>3</v>
      </c>
      <c r="M7">
        <v>2.2000000000000002</v>
      </c>
      <c r="N7">
        <v>1.2</v>
      </c>
      <c r="O7">
        <v>5.3</v>
      </c>
      <c r="P7">
        <v>6.7</v>
      </c>
      <c r="Q7">
        <v>-4.4000000000000004</v>
      </c>
      <c r="R7">
        <v>6.6</v>
      </c>
      <c r="S7">
        <v>5.5</v>
      </c>
      <c r="T7">
        <v>4.7</v>
      </c>
      <c r="U7">
        <v>3.7</v>
      </c>
      <c r="V7">
        <v>6.7</v>
      </c>
      <c r="W7">
        <v>-5</v>
      </c>
      <c r="X7">
        <v>1</v>
      </c>
      <c r="Y7">
        <v>6.1</v>
      </c>
      <c r="Z7">
        <v>5.7</v>
      </c>
      <c r="AA7">
        <v>6.4</v>
      </c>
      <c r="AB7">
        <v>12.7</v>
      </c>
      <c r="AC7">
        <v>9.3000000000000007</v>
      </c>
      <c r="AD7">
        <v>0</v>
      </c>
      <c r="AE7">
        <v>-12.1</v>
      </c>
      <c r="AF7">
        <v>-7.2</v>
      </c>
      <c r="AG7">
        <v>-2.1</v>
      </c>
      <c r="AH7">
        <v>3.5</v>
      </c>
      <c r="AI7">
        <v>-0.1</v>
      </c>
      <c r="AJ7">
        <v>4.7</v>
      </c>
      <c r="AK7">
        <v>4</v>
      </c>
      <c r="AL7">
        <v>4.8</v>
      </c>
      <c r="AM7">
        <v>3.6</v>
      </c>
      <c r="AN7">
        <v>5.3</v>
      </c>
      <c r="AO7">
        <v>4</v>
      </c>
      <c r="AP7">
        <v>3.3</v>
      </c>
      <c r="AQ7">
        <v>2.5</v>
      </c>
      <c r="AR7">
        <v>2</v>
      </c>
      <c r="AS7">
        <v>2</v>
      </c>
      <c r="AT7">
        <v>2</v>
      </c>
      <c r="AU7" s="596">
        <v>3.1</v>
      </c>
    </row>
    <row r="8" spans="1:47">
      <c r="A8" t="s">
        <v>5854</v>
      </c>
      <c r="B8">
        <v>0.7</v>
      </c>
      <c r="C8">
        <v>-5.7</v>
      </c>
      <c r="D8">
        <v>-3.1</v>
      </c>
      <c r="E8">
        <v>3.7</v>
      </c>
      <c r="F8">
        <v>2</v>
      </c>
      <c r="G8">
        <v>-7</v>
      </c>
      <c r="H8">
        <v>7.1</v>
      </c>
      <c r="I8">
        <v>2.5</v>
      </c>
      <c r="J8">
        <v>-2</v>
      </c>
      <c r="K8">
        <v>-7</v>
      </c>
      <c r="L8">
        <v>-1.3</v>
      </c>
      <c r="M8">
        <v>10.5</v>
      </c>
      <c r="N8">
        <v>10.3</v>
      </c>
      <c r="O8">
        <v>6.3</v>
      </c>
      <c r="P8">
        <v>5.8</v>
      </c>
      <c r="Q8">
        <v>-2.8</v>
      </c>
      <c r="R8">
        <v>5.5</v>
      </c>
      <c r="S8">
        <v>8.1</v>
      </c>
      <c r="T8">
        <v>3.9</v>
      </c>
      <c r="U8">
        <v>-3.4</v>
      </c>
      <c r="V8">
        <v>-0.8</v>
      </c>
      <c r="W8">
        <v>-4.4000000000000004</v>
      </c>
      <c r="X8">
        <v>-10.9</v>
      </c>
      <c r="Y8">
        <v>9</v>
      </c>
      <c r="Z8">
        <v>8.9</v>
      </c>
      <c r="AA8">
        <v>8.9</v>
      </c>
      <c r="AB8">
        <v>8</v>
      </c>
      <c r="AC8">
        <v>9</v>
      </c>
      <c r="AD8">
        <v>4.0999999999999996</v>
      </c>
      <c r="AE8">
        <v>-5.9</v>
      </c>
      <c r="AF8">
        <v>10.1</v>
      </c>
      <c r="AG8">
        <v>6</v>
      </c>
      <c r="AH8">
        <v>-1</v>
      </c>
      <c r="AI8">
        <v>2.4</v>
      </c>
      <c r="AJ8">
        <v>-2.5</v>
      </c>
      <c r="AK8">
        <v>2.7</v>
      </c>
      <c r="AL8">
        <v>-2.1</v>
      </c>
      <c r="AM8">
        <v>2.7</v>
      </c>
      <c r="AN8">
        <v>-2.5</v>
      </c>
      <c r="AO8">
        <v>-1.2</v>
      </c>
      <c r="AP8">
        <v>2.2000000000000002</v>
      </c>
      <c r="AQ8">
        <v>3.2</v>
      </c>
      <c r="AR8">
        <v>3.4</v>
      </c>
      <c r="AS8">
        <v>3.6</v>
      </c>
      <c r="AT8">
        <v>3.6</v>
      </c>
      <c r="AU8" s="596">
        <v>4</v>
      </c>
    </row>
    <row r="9" spans="1:47">
      <c r="A9" t="s">
        <v>5855</v>
      </c>
      <c r="B9" t="s">
        <v>5849</v>
      </c>
      <c r="C9" t="s">
        <v>5849</v>
      </c>
      <c r="D9" t="s">
        <v>5849</v>
      </c>
      <c r="E9" t="s">
        <v>5849</v>
      </c>
      <c r="F9" t="s">
        <v>5849</v>
      </c>
      <c r="G9" t="s">
        <v>5849</v>
      </c>
      <c r="H9" t="s">
        <v>5849</v>
      </c>
      <c r="I9" t="s">
        <v>5849</v>
      </c>
      <c r="J9" t="s">
        <v>5849</v>
      </c>
      <c r="K9" t="s">
        <v>5849</v>
      </c>
      <c r="L9" t="s">
        <v>5849</v>
      </c>
      <c r="M9" t="s">
        <v>5849</v>
      </c>
      <c r="N9" t="s">
        <v>5849</v>
      </c>
      <c r="O9">
        <v>-14.1</v>
      </c>
      <c r="P9">
        <v>5.4</v>
      </c>
      <c r="Q9">
        <v>8</v>
      </c>
      <c r="R9">
        <v>5.2</v>
      </c>
      <c r="S9">
        <v>3.4</v>
      </c>
      <c r="T9">
        <v>6.3</v>
      </c>
      <c r="U9">
        <v>3.2</v>
      </c>
      <c r="V9">
        <v>5.9</v>
      </c>
      <c r="W9">
        <v>9.5</v>
      </c>
      <c r="X9">
        <v>14.8</v>
      </c>
      <c r="Y9">
        <v>14.1</v>
      </c>
      <c r="Z9">
        <v>10.5</v>
      </c>
      <c r="AA9">
        <v>14.1</v>
      </c>
      <c r="AB9">
        <v>13.2</v>
      </c>
      <c r="AC9">
        <v>13.7</v>
      </c>
      <c r="AD9">
        <v>6.9</v>
      </c>
      <c r="AE9">
        <v>-14.1</v>
      </c>
      <c r="AF9">
        <v>2.2000000000000002</v>
      </c>
      <c r="AG9">
        <v>4.7</v>
      </c>
      <c r="AH9">
        <v>7.1</v>
      </c>
      <c r="AI9">
        <v>3.3</v>
      </c>
      <c r="AJ9">
        <v>3.6</v>
      </c>
      <c r="AK9">
        <v>3.3</v>
      </c>
      <c r="AL9">
        <v>0.3</v>
      </c>
      <c r="AM9">
        <v>7.5</v>
      </c>
      <c r="AN9">
        <v>5</v>
      </c>
      <c r="AO9">
        <v>4.5999999999999996</v>
      </c>
      <c r="AP9">
        <v>4.5</v>
      </c>
      <c r="AQ9">
        <v>4.5</v>
      </c>
      <c r="AR9">
        <v>4.5</v>
      </c>
      <c r="AS9">
        <v>4.5</v>
      </c>
      <c r="AT9">
        <v>4.5</v>
      </c>
      <c r="AU9" s="596">
        <v>5</v>
      </c>
    </row>
    <row r="10" spans="1:47">
      <c r="A10" t="s">
        <v>5856</v>
      </c>
      <c r="B10" t="s">
        <v>5849</v>
      </c>
      <c r="C10" t="s">
        <v>5849</v>
      </c>
      <c r="D10" t="s">
        <v>5849</v>
      </c>
      <c r="E10" t="s">
        <v>5849</v>
      </c>
      <c r="F10" t="s">
        <v>5849</v>
      </c>
      <c r="G10" t="s">
        <v>5849</v>
      </c>
      <c r="H10" t="s">
        <v>5849</v>
      </c>
      <c r="I10" t="s">
        <v>5849</v>
      </c>
      <c r="J10" t="s">
        <v>5849</v>
      </c>
      <c r="K10" t="s">
        <v>5849</v>
      </c>
      <c r="L10" t="s">
        <v>5849</v>
      </c>
      <c r="M10" t="s">
        <v>5849</v>
      </c>
      <c r="N10" t="s">
        <v>5849</v>
      </c>
      <c r="O10" t="s">
        <v>5849</v>
      </c>
      <c r="P10" t="s">
        <v>5849</v>
      </c>
      <c r="Q10" t="s">
        <v>5849</v>
      </c>
      <c r="R10">
        <v>1.3</v>
      </c>
      <c r="S10">
        <v>7</v>
      </c>
      <c r="T10">
        <v>1.9</v>
      </c>
      <c r="U10">
        <v>1.4</v>
      </c>
      <c r="V10">
        <v>7.6</v>
      </c>
      <c r="W10">
        <v>-3</v>
      </c>
      <c r="X10">
        <v>-3.3</v>
      </c>
      <c r="Y10">
        <v>2</v>
      </c>
      <c r="Z10">
        <v>7.9</v>
      </c>
      <c r="AA10">
        <v>1.2</v>
      </c>
      <c r="AB10">
        <v>1.1000000000000001</v>
      </c>
      <c r="AC10">
        <v>2</v>
      </c>
      <c r="AD10">
        <v>0.2</v>
      </c>
      <c r="AE10">
        <v>-11.3</v>
      </c>
      <c r="AF10">
        <v>-3.3</v>
      </c>
      <c r="AG10">
        <v>3.5</v>
      </c>
      <c r="AH10">
        <v>-1.4</v>
      </c>
      <c r="AI10">
        <v>4.2</v>
      </c>
      <c r="AJ10">
        <v>0.9</v>
      </c>
      <c r="AK10">
        <v>-0.4</v>
      </c>
      <c r="AL10">
        <v>0.5</v>
      </c>
      <c r="AM10">
        <v>2.2999999999999998</v>
      </c>
      <c r="AN10">
        <v>1.2</v>
      </c>
      <c r="AO10">
        <v>0.7</v>
      </c>
      <c r="AP10">
        <v>0.9</v>
      </c>
      <c r="AQ10">
        <v>1.1000000000000001</v>
      </c>
      <c r="AR10">
        <v>1.1000000000000001</v>
      </c>
      <c r="AS10">
        <v>1.1000000000000001</v>
      </c>
      <c r="AT10">
        <v>1.1000000000000001</v>
      </c>
      <c r="AU10" s="596">
        <v>5.2</v>
      </c>
    </row>
    <row r="11" spans="1:47">
      <c r="A11" t="s">
        <v>5857</v>
      </c>
      <c r="B11">
        <v>2.9</v>
      </c>
      <c r="C11">
        <v>4.0999999999999996</v>
      </c>
      <c r="D11">
        <v>0.1</v>
      </c>
      <c r="E11">
        <v>-0.5</v>
      </c>
      <c r="F11">
        <v>6.3</v>
      </c>
      <c r="G11">
        <v>5.5</v>
      </c>
      <c r="H11">
        <v>2.4</v>
      </c>
      <c r="I11">
        <v>4.9000000000000004</v>
      </c>
      <c r="J11">
        <v>4.3</v>
      </c>
      <c r="K11">
        <v>4.5999999999999996</v>
      </c>
      <c r="L11">
        <v>1.5</v>
      </c>
      <c r="M11">
        <v>-1</v>
      </c>
      <c r="N11">
        <v>2.6</v>
      </c>
      <c r="O11">
        <v>3.9</v>
      </c>
      <c r="P11">
        <v>4.9000000000000004</v>
      </c>
      <c r="Q11">
        <v>2.8</v>
      </c>
      <c r="R11">
        <v>4.2</v>
      </c>
      <c r="S11">
        <v>4.5999999999999996</v>
      </c>
      <c r="T11">
        <v>4.7</v>
      </c>
      <c r="U11">
        <v>4.4000000000000004</v>
      </c>
      <c r="V11">
        <v>3</v>
      </c>
      <c r="W11">
        <v>2.6</v>
      </c>
      <c r="X11">
        <v>4.2</v>
      </c>
      <c r="Y11">
        <v>2.7</v>
      </c>
      <c r="Z11">
        <v>4.3</v>
      </c>
      <c r="AA11">
        <v>2.9</v>
      </c>
      <c r="AB11">
        <v>2.8</v>
      </c>
      <c r="AC11">
        <v>4.4000000000000004</v>
      </c>
      <c r="AD11">
        <v>2.7</v>
      </c>
      <c r="AE11">
        <v>1.9</v>
      </c>
      <c r="AF11">
        <v>2.4</v>
      </c>
      <c r="AG11">
        <v>2.8</v>
      </c>
      <c r="AH11">
        <v>3.9</v>
      </c>
      <c r="AI11">
        <v>2.1</v>
      </c>
      <c r="AJ11">
        <v>2.6</v>
      </c>
      <c r="AK11">
        <v>2.5</v>
      </c>
      <c r="AL11">
        <v>2.8</v>
      </c>
      <c r="AM11">
        <v>2.4</v>
      </c>
      <c r="AN11">
        <v>2.8</v>
      </c>
      <c r="AO11">
        <v>2.1</v>
      </c>
      <c r="AP11">
        <v>2.8</v>
      </c>
      <c r="AQ11">
        <v>2.8</v>
      </c>
      <c r="AR11">
        <v>2.6</v>
      </c>
      <c r="AS11">
        <v>2.6</v>
      </c>
      <c r="AT11">
        <v>2.6</v>
      </c>
      <c r="AU11" s="596">
        <v>1</v>
      </c>
    </row>
    <row r="12" spans="1:47">
      <c r="A12" t="s">
        <v>5858</v>
      </c>
      <c r="B12">
        <v>2.2999999999999998</v>
      </c>
      <c r="C12">
        <v>-0.1</v>
      </c>
      <c r="D12">
        <v>1.9</v>
      </c>
      <c r="E12">
        <v>2.8</v>
      </c>
      <c r="F12">
        <v>0.3</v>
      </c>
      <c r="G12">
        <v>2.2000000000000002</v>
      </c>
      <c r="H12">
        <v>2.2999999999999998</v>
      </c>
      <c r="I12">
        <v>1.7</v>
      </c>
      <c r="J12">
        <v>1</v>
      </c>
      <c r="K12">
        <v>3.9</v>
      </c>
      <c r="L12">
        <v>4.3</v>
      </c>
      <c r="M12">
        <v>3.4</v>
      </c>
      <c r="N12">
        <v>2.1</v>
      </c>
      <c r="O12">
        <v>0.5</v>
      </c>
      <c r="P12">
        <v>2.4</v>
      </c>
      <c r="Q12">
        <v>2.7</v>
      </c>
      <c r="R12">
        <v>2.4</v>
      </c>
      <c r="S12">
        <v>2.1</v>
      </c>
      <c r="T12">
        <v>3.6</v>
      </c>
      <c r="U12">
        <v>3.6</v>
      </c>
      <c r="V12">
        <v>3.4</v>
      </c>
      <c r="W12">
        <v>1.3</v>
      </c>
      <c r="X12">
        <v>1.7</v>
      </c>
      <c r="Y12">
        <v>0.9</v>
      </c>
      <c r="Z12">
        <v>2.7</v>
      </c>
      <c r="AA12">
        <v>2.2000000000000002</v>
      </c>
      <c r="AB12">
        <v>3.5</v>
      </c>
      <c r="AC12">
        <v>3.7</v>
      </c>
      <c r="AD12">
        <v>1.5</v>
      </c>
      <c r="AE12">
        <v>-3.8</v>
      </c>
      <c r="AF12">
        <v>1.8</v>
      </c>
      <c r="AG12">
        <v>2.9</v>
      </c>
      <c r="AH12">
        <v>0.7</v>
      </c>
      <c r="AI12">
        <v>0</v>
      </c>
      <c r="AJ12">
        <v>0.7</v>
      </c>
      <c r="AK12">
        <v>1.1000000000000001</v>
      </c>
      <c r="AL12">
        <v>2</v>
      </c>
      <c r="AM12">
        <v>2.6</v>
      </c>
      <c r="AN12">
        <v>2.7</v>
      </c>
      <c r="AO12">
        <v>2</v>
      </c>
      <c r="AP12">
        <v>1.7</v>
      </c>
      <c r="AQ12">
        <v>1.5</v>
      </c>
      <c r="AR12">
        <v>1.5</v>
      </c>
      <c r="AS12">
        <v>1.5</v>
      </c>
      <c r="AT12">
        <v>1.5</v>
      </c>
      <c r="AU12" s="596">
        <v>2</v>
      </c>
    </row>
    <row r="13" spans="1:47">
      <c r="A13" t="s">
        <v>5859</v>
      </c>
      <c r="B13" t="s">
        <v>5849</v>
      </c>
      <c r="C13" t="s">
        <v>5849</v>
      </c>
      <c r="D13" t="s">
        <v>5849</v>
      </c>
      <c r="E13" t="s">
        <v>5849</v>
      </c>
      <c r="F13" t="s">
        <v>5849</v>
      </c>
      <c r="G13" t="s">
        <v>5849</v>
      </c>
      <c r="H13" t="s">
        <v>5849</v>
      </c>
      <c r="I13" t="s">
        <v>5849</v>
      </c>
      <c r="J13" t="s">
        <v>5849</v>
      </c>
      <c r="K13" t="s">
        <v>5849</v>
      </c>
      <c r="L13" t="s">
        <v>5849</v>
      </c>
      <c r="M13" t="s">
        <v>5849</v>
      </c>
      <c r="N13" t="s">
        <v>5849</v>
      </c>
      <c r="O13">
        <v>-23.1</v>
      </c>
      <c r="P13">
        <v>-19.7</v>
      </c>
      <c r="Q13">
        <v>-13</v>
      </c>
      <c r="R13">
        <v>2.5</v>
      </c>
      <c r="S13">
        <v>8.9</v>
      </c>
      <c r="T13">
        <v>6</v>
      </c>
      <c r="U13">
        <v>11.4</v>
      </c>
      <c r="V13">
        <v>6.2</v>
      </c>
      <c r="W13">
        <v>6.5</v>
      </c>
      <c r="X13">
        <v>9.4</v>
      </c>
      <c r="Y13">
        <v>10.199999999999999</v>
      </c>
      <c r="Z13">
        <v>9.3000000000000007</v>
      </c>
      <c r="AA13">
        <v>28</v>
      </c>
      <c r="AB13">
        <v>34.5</v>
      </c>
      <c r="AC13">
        <v>25.5</v>
      </c>
      <c r="AD13">
        <v>10.6</v>
      </c>
      <c r="AE13">
        <v>9.4</v>
      </c>
      <c r="AF13">
        <v>4.8</v>
      </c>
      <c r="AG13">
        <v>-1.6</v>
      </c>
      <c r="AH13">
        <v>2.2000000000000002</v>
      </c>
      <c r="AI13">
        <v>5.8</v>
      </c>
      <c r="AJ13">
        <v>2.8</v>
      </c>
      <c r="AK13">
        <v>1</v>
      </c>
      <c r="AL13">
        <v>-3.1</v>
      </c>
      <c r="AM13">
        <v>0.1</v>
      </c>
      <c r="AN13">
        <v>1.4</v>
      </c>
      <c r="AO13">
        <v>3.4</v>
      </c>
      <c r="AP13">
        <v>3.1</v>
      </c>
      <c r="AQ13">
        <v>2.1</v>
      </c>
      <c r="AR13">
        <v>1.6</v>
      </c>
      <c r="AS13">
        <v>1.5</v>
      </c>
      <c r="AT13">
        <v>1.7</v>
      </c>
      <c r="AU13" s="596">
        <v>1.6</v>
      </c>
    </row>
    <row r="14" spans="1:47">
      <c r="A14" t="s">
        <v>5860</v>
      </c>
      <c r="B14">
        <v>7.1</v>
      </c>
      <c r="C14">
        <v>-2.9</v>
      </c>
      <c r="D14">
        <v>6.3</v>
      </c>
      <c r="E14">
        <v>6.8</v>
      </c>
      <c r="F14">
        <v>2.4</v>
      </c>
      <c r="G14">
        <v>4.0999999999999996</v>
      </c>
      <c r="H14">
        <v>2.6</v>
      </c>
      <c r="I14">
        <v>3.7</v>
      </c>
      <c r="J14">
        <v>2.2999999999999998</v>
      </c>
      <c r="K14">
        <v>2.2999999999999998</v>
      </c>
      <c r="L14">
        <v>1.1000000000000001</v>
      </c>
      <c r="M14">
        <v>-4.2</v>
      </c>
      <c r="N14">
        <v>-3.8</v>
      </c>
      <c r="O14">
        <v>0.3</v>
      </c>
      <c r="P14">
        <v>3.1</v>
      </c>
      <c r="Q14">
        <v>4.4000000000000004</v>
      </c>
      <c r="R14">
        <v>4.2</v>
      </c>
      <c r="S14">
        <v>4.9000000000000004</v>
      </c>
      <c r="T14">
        <v>4.7</v>
      </c>
      <c r="U14">
        <v>7.1</v>
      </c>
      <c r="V14">
        <v>4.0999999999999996</v>
      </c>
      <c r="W14">
        <v>2.6</v>
      </c>
      <c r="X14">
        <v>2.7</v>
      </c>
      <c r="Y14">
        <v>-1.3</v>
      </c>
      <c r="Z14">
        <v>0.9</v>
      </c>
      <c r="AA14">
        <v>3.4</v>
      </c>
      <c r="AB14">
        <v>2.5</v>
      </c>
      <c r="AC14">
        <v>1.4</v>
      </c>
      <c r="AD14">
        <v>-2.2999999999999998</v>
      </c>
      <c r="AE14">
        <v>-4.2</v>
      </c>
      <c r="AF14">
        <v>1.5</v>
      </c>
      <c r="AG14">
        <v>0.6</v>
      </c>
      <c r="AH14">
        <v>3.1</v>
      </c>
      <c r="AI14">
        <v>-0.4</v>
      </c>
      <c r="AJ14">
        <v>-0.1</v>
      </c>
      <c r="AK14">
        <v>1</v>
      </c>
      <c r="AL14">
        <v>-1.7</v>
      </c>
      <c r="AM14">
        <v>1.4</v>
      </c>
      <c r="AN14">
        <v>2.2999999999999998</v>
      </c>
      <c r="AO14">
        <v>2.1</v>
      </c>
      <c r="AP14">
        <v>1.6</v>
      </c>
      <c r="AQ14">
        <v>1.5</v>
      </c>
      <c r="AR14">
        <v>1.5</v>
      </c>
      <c r="AS14">
        <v>1.5</v>
      </c>
      <c r="AT14">
        <v>1.5</v>
      </c>
      <c r="AU14" s="596">
        <v>2.2999999999999998</v>
      </c>
    </row>
    <row r="15" spans="1:47">
      <c r="A15" t="s">
        <v>5861</v>
      </c>
      <c r="B15">
        <v>7.5</v>
      </c>
      <c r="C15">
        <v>2.8</v>
      </c>
      <c r="D15">
        <v>6.4</v>
      </c>
      <c r="E15">
        <v>7</v>
      </c>
      <c r="F15">
        <v>4.2</v>
      </c>
      <c r="G15">
        <v>-0.9</v>
      </c>
      <c r="H15">
        <v>0.5</v>
      </c>
      <c r="I15">
        <v>-1.2</v>
      </c>
      <c r="J15">
        <v>6</v>
      </c>
      <c r="K15">
        <v>1</v>
      </c>
      <c r="L15">
        <v>3.5</v>
      </c>
      <c r="M15">
        <v>2.2999999999999998</v>
      </c>
      <c r="N15">
        <v>7.1</v>
      </c>
      <c r="O15">
        <v>7.6</v>
      </c>
      <c r="P15">
        <v>3.2</v>
      </c>
      <c r="Q15">
        <v>1.9</v>
      </c>
      <c r="R15">
        <v>3.2</v>
      </c>
      <c r="S15">
        <v>2.2999999999999998</v>
      </c>
      <c r="T15">
        <v>4.8</v>
      </c>
      <c r="U15">
        <v>6</v>
      </c>
      <c r="V15">
        <v>7</v>
      </c>
      <c r="W15">
        <v>2.5</v>
      </c>
      <c r="X15">
        <v>3.3</v>
      </c>
      <c r="Y15">
        <v>6.3</v>
      </c>
      <c r="Z15">
        <v>7</v>
      </c>
      <c r="AA15">
        <v>6.8</v>
      </c>
      <c r="AB15">
        <v>6.5</v>
      </c>
      <c r="AC15">
        <v>8.3000000000000007</v>
      </c>
      <c r="AD15">
        <v>6.2</v>
      </c>
      <c r="AE15">
        <v>2.5</v>
      </c>
      <c r="AF15">
        <v>4.3</v>
      </c>
      <c r="AG15">
        <v>2</v>
      </c>
      <c r="AH15">
        <v>3.7</v>
      </c>
      <c r="AI15">
        <v>5.4</v>
      </c>
      <c r="AJ15">
        <v>4.4000000000000004</v>
      </c>
      <c r="AK15">
        <v>2.9</v>
      </c>
      <c r="AL15">
        <v>3.5</v>
      </c>
      <c r="AM15">
        <v>3.8</v>
      </c>
      <c r="AN15">
        <v>1.8</v>
      </c>
      <c r="AO15">
        <v>1.8</v>
      </c>
      <c r="AP15">
        <v>2.1</v>
      </c>
      <c r="AQ15">
        <v>2.4</v>
      </c>
      <c r="AR15">
        <v>2.4</v>
      </c>
      <c r="AS15">
        <v>2.8</v>
      </c>
      <c r="AT15">
        <v>3</v>
      </c>
      <c r="AU15" s="596">
        <v>1.8</v>
      </c>
    </row>
    <row r="16" spans="1:47">
      <c r="A16" t="s">
        <v>5862</v>
      </c>
      <c r="B16">
        <v>3.1</v>
      </c>
      <c r="C16">
        <v>5.6</v>
      </c>
      <c r="D16">
        <v>3.2</v>
      </c>
      <c r="E16">
        <v>4.5999999999999996</v>
      </c>
      <c r="F16">
        <v>4.2</v>
      </c>
      <c r="G16">
        <v>3.7</v>
      </c>
      <c r="H16">
        <v>4</v>
      </c>
      <c r="I16">
        <v>2.9</v>
      </c>
      <c r="J16">
        <v>2.4</v>
      </c>
      <c r="K16">
        <v>4.3</v>
      </c>
      <c r="L16">
        <v>4.5999999999999996</v>
      </c>
      <c r="M16">
        <v>4.2</v>
      </c>
      <c r="N16">
        <v>4.8</v>
      </c>
      <c r="O16">
        <v>4.3</v>
      </c>
      <c r="P16">
        <v>4.5</v>
      </c>
      <c r="Q16">
        <v>4.8</v>
      </c>
      <c r="R16">
        <v>5</v>
      </c>
      <c r="S16">
        <v>5.3</v>
      </c>
      <c r="T16">
        <v>5</v>
      </c>
      <c r="U16">
        <v>5.4</v>
      </c>
      <c r="V16">
        <v>5.6</v>
      </c>
      <c r="W16">
        <v>4.8</v>
      </c>
      <c r="X16">
        <v>4.8</v>
      </c>
      <c r="Y16">
        <v>5.8</v>
      </c>
      <c r="Z16">
        <v>6.1</v>
      </c>
      <c r="AA16">
        <v>6.3</v>
      </c>
      <c r="AB16">
        <v>6.9</v>
      </c>
      <c r="AC16">
        <v>6.5</v>
      </c>
      <c r="AD16">
        <v>5.5</v>
      </c>
      <c r="AE16">
        <v>5.3</v>
      </c>
      <c r="AF16">
        <v>6</v>
      </c>
      <c r="AG16">
        <v>6.5</v>
      </c>
      <c r="AH16">
        <v>6.3</v>
      </c>
      <c r="AI16">
        <v>6</v>
      </c>
      <c r="AJ16">
        <v>6.3</v>
      </c>
      <c r="AK16">
        <v>6.8</v>
      </c>
      <c r="AL16">
        <v>7.2</v>
      </c>
      <c r="AM16">
        <v>7.6</v>
      </c>
      <c r="AN16">
        <v>7.7</v>
      </c>
      <c r="AO16">
        <v>7.3</v>
      </c>
      <c r="AP16">
        <v>7</v>
      </c>
      <c r="AQ16">
        <v>7</v>
      </c>
      <c r="AR16">
        <v>7</v>
      </c>
      <c r="AS16">
        <v>7</v>
      </c>
      <c r="AT16">
        <v>7</v>
      </c>
      <c r="AU16" s="596">
        <v>3.2</v>
      </c>
    </row>
    <row r="17" spans="1:47">
      <c r="A17" t="s">
        <v>5863</v>
      </c>
      <c r="B17">
        <v>4.4000000000000004</v>
      </c>
      <c r="C17">
        <v>-1.9</v>
      </c>
      <c r="D17">
        <v>-4.9000000000000004</v>
      </c>
      <c r="E17">
        <v>0.5</v>
      </c>
      <c r="F17">
        <v>3.6</v>
      </c>
      <c r="G17">
        <v>1.1000000000000001</v>
      </c>
      <c r="H17">
        <v>5.0999999999999996</v>
      </c>
      <c r="I17">
        <v>2.6</v>
      </c>
      <c r="J17">
        <v>3.5</v>
      </c>
      <c r="K17">
        <v>3.6</v>
      </c>
      <c r="L17">
        <v>-3.3</v>
      </c>
      <c r="M17">
        <v>-3.9</v>
      </c>
      <c r="N17">
        <v>-5.7</v>
      </c>
      <c r="O17">
        <v>0.8</v>
      </c>
      <c r="P17">
        <v>2</v>
      </c>
      <c r="Q17">
        <v>2</v>
      </c>
      <c r="R17">
        <v>4</v>
      </c>
      <c r="S17">
        <v>4.7</v>
      </c>
      <c r="T17">
        <v>3.7</v>
      </c>
      <c r="U17">
        <v>0.3</v>
      </c>
      <c r="V17">
        <v>4.5</v>
      </c>
      <c r="W17">
        <v>-2.4</v>
      </c>
      <c r="X17">
        <v>0.8</v>
      </c>
      <c r="Y17">
        <v>2.2000000000000002</v>
      </c>
      <c r="Z17">
        <v>1.4</v>
      </c>
      <c r="AA17">
        <v>4</v>
      </c>
      <c r="AB17">
        <v>5.7</v>
      </c>
      <c r="AC17">
        <v>1.9</v>
      </c>
      <c r="AD17">
        <v>0.9</v>
      </c>
      <c r="AE17">
        <v>-4.9000000000000004</v>
      </c>
      <c r="AF17">
        <v>-2.2000000000000002</v>
      </c>
      <c r="AG17">
        <v>-0.8</v>
      </c>
      <c r="AH17">
        <v>-0.1</v>
      </c>
      <c r="AI17">
        <v>-1.4</v>
      </c>
      <c r="AJ17">
        <v>-0.2</v>
      </c>
      <c r="AK17">
        <v>2.2000000000000002</v>
      </c>
      <c r="AL17">
        <v>2.2999999999999998</v>
      </c>
      <c r="AM17">
        <v>-0.2</v>
      </c>
      <c r="AN17">
        <v>-0.5</v>
      </c>
      <c r="AO17">
        <v>-0.1</v>
      </c>
      <c r="AP17">
        <v>0.6</v>
      </c>
      <c r="AQ17">
        <v>1.5</v>
      </c>
      <c r="AR17">
        <v>1.8</v>
      </c>
      <c r="AS17">
        <v>1.8</v>
      </c>
      <c r="AT17">
        <v>1.8</v>
      </c>
      <c r="AU17" s="596">
        <v>6.6</v>
      </c>
    </row>
    <row r="18" spans="1:47">
      <c r="A18" t="s">
        <v>5864</v>
      </c>
      <c r="B18" t="s">
        <v>5849</v>
      </c>
      <c r="C18" t="s">
        <v>5849</v>
      </c>
      <c r="D18">
        <v>4</v>
      </c>
      <c r="E18">
        <v>4.3</v>
      </c>
      <c r="F18">
        <v>3</v>
      </c>
      <c r="G18">
        <v>1.7</v>
      </c>
      <c r="H18">
        <v>3.6</v>
      </c>
      <c r="I18">
        <v>2.8</v>
      </c>
      <c r="J18">
        <v>5.3</v>
      </c>
      <c r="K18">
        <v>3</v>
      </c>
      <c r="L18">
        <v>-2.2999999999999998</v>
      </c>
      <c r="M18">
        <v>-1.2</v>
      </c>
      <c r="N18">
        <v>-9.6</v>
      </c>
      <c r="O18">
        <v>-7.6</v>
      </c>
      <c r="P18">
        <v>-11.7</v>
      </c>
      <c r="Q18">
        <v>-11.1</v>
      </c>
      <c r="R18">
        <v>2.8</v>
      </c>
      <c r="S18">
        <v>11.4</v>
      </c>
      <c r="T18">
        <v>8.4</v>
      </c>
      <c r="U18">
        <v>3.4</v>
      </c>
      <c r="V18">
        <v>5.8</v>
      </c>
      <c r="W18">
        <v>4.7</v>
      </c>
      <c r="X18">
        <v>5</v>
      </c>
      <c r="Y18">
        <v>7</v>
      </c>
      <c r="Z18">
        <v>11.4</v>
      </c>
      <c r="AA18">
        <v>9.4</v>
      </c>
      <c r="AB18">
        <v>10</v>
      </c>
      <c r="AC18">
        <v>8.6</v>
      </c>
      <c r="AD18">
        <v>10.199999999999999</v>
      </c>
      <c r="AE18">
        <v>0.2</v>
      </c>
      <c r="AF18">
        <v>7.8</v>
      </c>
      <c r="AG18">
        <v>5.5</v>
      </c>
      <c r="AH18">
        <v>1.7</v>
      </c>
      <c r="AI18">
        <v>1</v>
      </c>
      <c r="AJ18">
        <v>1.7</v>
      </c>
      <c r="AK18">
        <v>-3.8</v>
      </c>
      <c r="AL18">
        <v>-2.5</v>
      </c>
      <c r="AM18">
        <v>2.5</v>
      </c>
      <c r="AN18">
        <v>3</v>
      </c>
      <c r="AO18">
        <v>1.8</v>
      </c>
      <c r="AP18">
        <v>2.2000000000000002</v>
      </c>
      <c r="AQ18">
        <v>2.1</v>
      </c>
      <c r="AR18">
        <v>2</v>
      </c>
      <c r="AS18">
        <v>2</v>
      </c>
      <c r="AT18">
        <v>2</v>
      </c>
      <c r="AU18" s="596">
        <v>2.8</v>
      </c>
    </row>
    <row r="19" spans="1:47">
      <c r="A19" t="s">
        <v>5865</v>
      </c>
      <c r="B19">
        <v>4.4000000000000004</v>
      </c>
      <c r="C19">
        <v>-0.3</v>
      </c>
      <c r="D19">
        <v>0.6</v>
      </c>
      <c r="E19">
        <v>0.3</v>
      </c>
      <c r="F19">
        <v>2.5</v>
      </c>
      <c r="G19">
        <v>1.7</v>
      </c>
      <c r="H19">
        <v>1.8</v>
      </c>
      <c r="I19">
        <v>2.2999999999999998</v>
      </c>
      <c r="J19">
        <v>4.7</v>
      </c>
      <c r="K19">
        <v>3.5</v>
      </c>
      <c r="L19">
        <v>3.1</v>
      </c>
      <c r="M19">
        <v>1.8</v>
      </c>
      <c r="N19">
        <v>1.5</v>
      </c>
      <c r="O19">
        <v>-1</v>
      </c>
      <c r="P19">
        <v>3.2</v>
      </c>
      <c r="Q19">
        <v>2.4</v>
      </c>
      <c r="R19">
        <v>1.6</v>
      </c>
      <c r="S19">
        <v>3.7</v>
      </c>
      <c r="T19">
        <v>2</v>
      </c>
      <c r="U19">
        <v>3.6</v>
      </c>
      <c r="V19">
        <v>3.6</v>
      </c>
      <c r="W19">
        <v>0.8</v>
      </c>
      <c r="X19">
        <v>1.8</v>
      </c>
      <c r="Y19">
        <v>0.8</v>
      </c>
      <c r="Z19">
        <v>3.6</v>
      </c>
      <c r="AA19">
        <v>2.1</v>
      </c>
      <c r="AB19">
        <v>2.5</v>
      </c>
      <c r="AC19">
        <v>3.4</v>
      </c>
      <c r="AD19">
        <v>0.8</v>
      </c>
      <c r="AE19">
        <v>-2.2999999999999998</v>
      </c>
      <c r="AF19">
        <v>2.7</v>
      </c>
      <c r="AG19">
        <v>1.8</v>
      </c>
      <c r="AH19">
        <v>0.2</v>
      </c>
      <c r="AI19">
        <v>0.2</v>
      </c>
      <c r="AJ19">
        <v>1.3</v>
      </c>
      <c r="AK19">
        <v>1.7</v>
      </c>
      <c r="AL19">
        <v>1.5</v>
      </c>
      <c r="AM19">
        <v>1.7</v>
      </c>
      <c r="AN19">
        <v>1.4</v>
      </c>
      <c r="AO19">
        <v>1.3</v>
      </c>
      <c r="AP19">
        <v>1.4</v>
      </c>
      <c r="AQ19">
        <v>1.5</v>
      </c>
      <c r="AR19">
        <v>1.5</v>
      </c>
      <c r="AS19">
        <v>1.5</v>
      </c>
      <c r="AT19">
        <v>1.5</v>
      </c>
      <c r="AU19" s="596">
        <v>1.1000000000000001</v>
      </c>
    </row>
    <row r="20" spans="1:47">
      <c r="A20" t="s">
        <v>5866</v>
      </c>
      <c r="B20">
        <v>5</v>
      </c>
      <c r="C20">
        <v>0.2</v>
      </c>
      <c r="D20">
        <v>-7.6</v>
      </c>
      <c r="E20">
        <v>6.1</v>
      </c>
      <c r="F20">
        <v>11.3</v>
      </c>
      <c r="G20">
        <v>-1.4</v>
      </c>
      <c r="H20">
        <v>7.3</v>
      </c>
      <c r="I20">
        <v>22</v>
      </c>
      <c r="J20">
        <v>10.9</v>
      </c>
      <c r="K20">
        <v>15.5</v>
      </c>
      <c r="L20">
        <v>11.2</v>
      </c>
      <c r="M20">
        <v>11.5</v>
      </c>
      <c r="N20">
        <v>12.1</v>
      </c>
      <c r="O20">
        <v>6.3</v>
      </c>
      <c r="P20">
        <v>0.2</v>
      </c>
      <c r="Q20">
        <v>0.7</v>
      </c>
      <c r="R20">
        <v>1.4</v>
      </c>
      <c r="S20">
        <v>3.5</v>
      </c>
      <c r="T20">
        <v>3.7</v>
      </c>
      <c r="U20">
        <v>8.8000000000000007</v>
      </c>
      <c r="V20">
        <v>13</v>
      </c>
      <c r="W20">
        <v>5</v>
      </c>
      <c r="X20">
        <v>5.0999999999999996</v>
      </c>
      <c r="Y20">
        <v>9.3000000000000007</v>
      </c>
      <c r="Z20">
        <v>4.5999999999999996</v>
      </c>
      <c r="AA20">
        <v>2.6</v>
      </c>
      <c r="AB20">
        <v>4.5999999999999996</v>
      </c>
      <c r="AC20">
        <v>1.1000000000000001</v>
      </c>
      <c r="AD20">
        <v>3.2</v>
      </c>
      <c r="AE20">
        <v>0.7</v>
      </c>
      <c r="AF20">
        <v>3.4</v>
      </c>
      <c r="AG20">
        <v>2.2000000000000002</v>
      </c>
      <c r="AH20">
        <v>2.9</v>
      </c>
      <c r="AI20">
        <v>0.9</v>
      </c>
      <c r="AJ20">
        <v>3.7</v>
      </c>
      <c r="AK20">
        <v>3.4</v>
      </c>
      <c r="AL20">
        <v>-0.6</v>
      </c>
      <c r="AM20">
        <v>1.4</v>
      </c>
      <c r="AN20">
        <v>3</v>
      </c>
      <c r="AO20">
        <v>2.5</v>
      </c>
      <c r="AP20">
        <v>2.1</v>
      </c>
      <c r="AQ20">
        <v>1.8</v>
      </c>
      <c r="AR20">
        <v>1.7</v>
      </c>
      <c r="AS20">
        <v>1.7</v>
      </c>
      <c r="AT20">
        <v>1.7</v>
      </c>
      <c r="AU20" s="596">
        <v>1.2</v>
      </c>
    </row>
    <row r="21" spans="1:47">
      <c r="A21" t="s">
        <v>5867</v>
      </c>
      <c r="B21">
        <v>9.3000000000000007</v>
      </c>
      <c r="C21">
        <v>1.9</v>
      </c>
      <c r="D21">
        <v>1.7</v>
      </c>
      <c r="E21">
        <v>-2</v>
      </c>
      <c r="F21">
        <v>0.4</v>
      </c>
      <c r="G21">
        <v>4.3</v>
      </c>
      <c r="H21">
        <v>2.7</v>
      </c>
      <c r="I21">
        <v>-2.1</v>
      </c>
      <c r="J21">
        <v>3.4</v>
      </c>
      <c r="K21">
        <v>-2.8</v>
      </c>
      <c r="L21">
        <v>9</v>
      </c>
      <c r="M21">
        <v>4.2</v>
      </c>
      <c r="N21">
        <v>3</v>
      </c>
      <c r="O21">
        <v>5.8</v>
      </c>
      <c r="P21">
        <v>2</v>
      </c>
      <c r="Q21">
        <v>6</v>
      </c>
      <c r="R21">
        <v>4.3</v>
      </c>
      <c r="S21">
        <v>5.7</v>
      </c>
      <c r="T21">
        <v>4</v>
      </c>
      <c r="U21">
        <v>4.4000000000000004</v>
      </c>
      <c r="V21">
        <v>5.8</v>
      </c>
      <c r="W21">
        <v>5.3</v>
      </c>
      <c r="X21">
        <v>4.5999999999999996</v>
      </c>
      <c r="Y21">
        <v>3.4</v>
      </c>
      <c r="Z21">
        <v>4.4000000000000004</v>
      </c>
      <c r="AA21">
        <v>1.7</v>
      </c>
      <c r="AB21">
        <v>3.9</v>
      </c>
      <c r="AC21">
        <v>6</v>
      </c>
      <c r="AD21">
        <v>4.9000000000000004</v>
      </c>
      <c r="AE21">
        <v>2.2999999999999998</v>
      </c>
      <c r="AF21">
        <v>2.1</v>
      </c>
      <c r="AG21">
        <v>3</v>
      </c>
      <c r="AH21">
        <v>4.8</v>
      </c>
      <c r="AI21">
        <v>7.2</v>
      </c>
      <c r="AJ21">
        <v>6.4</v>
      </c>
      <c r="AK21">
        <v>2.1</v>
      </c>
      <c r="AL21">
        <v>4</v>
      </c>
      <c r="AM21">
        <v>5.8</v>
      </c>
      <c r="AN21">
        <v>6.5</v>
      </c>
      <c r="AO21">
        <v>6.5</v>
      </c>
      <c r="AP21">
        <v>6.5</v>
      </c>
      <c r="AQ21">
        <v>6.5</v>
      </c>
      <c r="AR21">
        <v>6.5</v>
      </c>
      <c r="AS21">
        <v>6.5</v>
      </c>
      <c r="AT21">
        <v>6.5</v>
      </c>
      <c r="AU21" s="596">
        <v>2.5</v>
      </c>
    </row>
    <row r="22" spans="1:47">
      <c r="A22" t="s">
        <v>5868</v>
      </c>
      <c r="B22">
        <v>5</v>
      </c>
      <c r="C22">
        <v>13.6</v>
      </c>
      <c r="D22">
        <v>8.1999999999999993</v>
      </c>
      <c r="E22">
        <v>7.3</v>
      </c>
      <c r="F22">
        <v>7.6</v>
      </c>
      <c r="G22">
        <v>4.3</v>
      </c>
      <c r="H22">
        <v>8</v>
      </c>
      <c r="I22">
        <v>20.2</v>
      </c>
      <c r="J22">
        <v>15.1</v>
      </c>
      <c r="K22">
        <v>6.2</v>
      </c>
      <c r="L22">
        <v>9.1</v>
      </c>
      <c r="M22">
        <v>4.9000000000000004</v>
      </c>
      <c r="N22">
        <v>2.1</v>
      </c>
      <c r="O22">
        <v>3.2</v>
      </c>
      <c r="P22">
        <v>2.2000000000000002</v>
      </c>
      <c r="Q22">
        <v>6</v>
      </c>
      <c r="R22">
        <v>6</v>
      </c>
      <c r="S22">
        <v>5.5</v>
      </c>
      <c r="T22">
        <v>6</v>
      </c>
      <c r="U22">
        <v>7.1</v>
      </c>
      <c r="V22">
        <v>6.9</v>
      </c>
      <c r="W22">
        <v>7</v>
      </c>
      <c r="X22">
        <v>9.5</v>
      </c>
      <c r="Y22">
        <v>9.1</v>
      </c>
      <c r="Z22">
        <v>6.7</v>
      </c>
      <c r="AA22">
        <v>6.5</v>
      </c>
      <c r="AB22">
        <v>7</v>
      </c>
      <c r="AC22">
        <v>12.6</v>
      </c>
      <c r="AD22">
        <v>10.8</v>
      </c>
      <c r="AE22">
        <v>5.7</v>
      </c>
      <c r="AF22">
        <v>9.3000000000000007</v>
      </c>
      <c r="AG22">
        <v>9.6999999999999993</v>
      </c>
      <c r="AH22">
        <v>6.4</v>
      </c>
      <c r="AI22">
        <v>3.6</v>
      </c>
      <c r="AJ22">
        <v>4</v>
      </c>
      <c r="AK22">
        <v>6.2</v>
      </c>
      <c r="AL22">
        <v>7.3</v>
      </c>
      <c r="AM22">
        <v>7.4</v>
      </c>
      <c r="AN22">
        <v>5.8</v>
      </c>
      <c r="AO22">
        <v>4.8</v>
      </c>
      <c r="AP22">
        <v>6.3</v>
      </c>
      <c r="AQ22">
        <v>6</v>
      </c>
      <c r="AR22">
        <v>7.2</v>
      </c>
      <c r="AS22">
        <v>7.5</v>
      </c>
      <c r="AT22">
        <v>6.5</v>
      </c>
      <c r="AU22" s="596">
        <v>6</v>
      </c>
    </row>
    <row r="23" spans="1:47">
      <c r="A23" t="s">
        <v>5869</v>
      </c>
      <c r="B23">
        <v>0.6</v>
      </c>
      <c r="C23">
        <v>0.3</v>
      </c>
      <c r="D23">
        <v>-3.9</v>
      </c>
      <c r="E23">
        <v>-4</v>
      </c>
      <c r="F23">
        <v>-0.2</v>
      </c>
      <c r="G23">
        <v>-1.7</v>
      </c>
      <c r="H23">
        <v>-2.6</v>
      </c>
      <c r="I23">
        <v>2.5</v>
      </c>
      <c r="J23">
        <v>2.9</v>
      </c>
      <c r="K23">
        <v>3.8</v>
      </c>
      <c r="L23">
        <v>4.5999999999999996</v>
      </c>
      <c r="M23">
        <v>5.3</v>
      </c>
      <c r="N23">
        <v>1.6</v>
      </c>
      <c r="O23">
        <v>4.3</v>
      </c>
      <c r="P23">
        <v>4.7</v>
      </c>
      <c r="Q23">
        <v>4.7</v>
      </c>
      <c r="R23">
        <v>4.4000000000000004</v>
      </c>
      <c r="S23">
        <v>5</v>
      </c>
      <c r="T23">
        <v>5</v>
      </c>
      <c r="U23">
        <v>0.4</v>
      </c>
      <c r="V23">
        <v>2.5</v>
      </c>
      <c r="W23">
        <v>1.7</v>
      </c>
      <c r="X23">
        <v>2.5</v>
      </c>
      <c r="Y23">
        <v>2.7</v>
      </c>
      <c r="Z23">
        <v>4.2</v>
      </c>
      <c r="AA23">
        <v>4.4000000000000004</v>
      </c>
      <c r="AB23">
        <v>4.8</v>
      </c>
      <c r="AC23">
        <v>4.5999999999999996</v>
      </c>
      <c r="AD23">
        <v>6.1</v>
      </c>
      <c r="AE23">
        <v>3.4</v>
      </c>
      <c r="AF23">
        <v>4.0999999999999996</v>
      </c>
      <c r="AG23">
        <v>5.2</v>
      </c>
      <c r="AH23">
        <v>5.0999999999999996</v>
      </c>
      <c r="AI23">
        <v>6.8</v>
      </c>
      <c r="AJ23">
        <v>5.5</v>
      </c>
      <c r="AK23">
        <v>4.9000000000000004</v>
      </c>
      <c r="AL23">
        <v>4.3</v>
      </c>
      <c r="AM23">
        <v>4.2</v>
      </c>
      <c r="AN23">
        <v>4.3</v>
      </c>
      <c r="AO23">
        <v>4</v>
      </c>
      <c r="AP23">
        <v>3.9</v>
      </c>
      <c r="AQ23">
        <v>3.8</v>
      </c>
      <c r="AR23">
        <v>3.7</v>
      </c>
      <c r="AS23">
        <v>3.7</v>
      </c>
      <c r="AT23">
        <v>3.7</v>
      </c>
      <c r="AU23" s="596">
        <v>5</v>
      </c>
    </row>
    <row r="24" spans="1:47">
      <c r="A24" t="s">
        <v>5870</v>
      </c>
      <c r="B24" t="s">
        <v>5849</v>
      </c>
      <c r="C24" t="s">
        <v>5849</v>
      </c>
      <c r="D24" t="s">
        <v>5849</v>
      </c>
      <c r="E24" t="s">
        <v>5849</v>
      </c>
      <c r="F24" t="s">
        <v>5849</v>
      </c>
      <c r="G24" t="s">
        <v>5849</v>
      </c>
      <c r="H24" t="s">
        <v>5849</v>
      </c>
      <c r="I24" t="s">
        <v>5849</v>
      </c>
      <c r="J24" t="s">
        <v>5849</v>
      </c>
      <c r="K24" t="s">
        <v>5849</v>
      </c>
      <c r="L24" t="s">
        <v>5849</v>
      </c>
      <c r="M24" t="s">
        <v>5849</v>
      </c>
      <c r="N24" t="s">
        <v>5849</v>
      </c>
      <c r="O24" t="s">
        <v>5849</v>
      </c>
      <c r="P24" t="s">
        <v>5849</v>
      </c>
      <c r="Q24">
        <v>20.7</v>
      </c>
      <c r="R24">
        <v>62.2</v>
      </c>
      <c r="S24">
        <v>22.9</v>
      </c>
      <c r="T24">
        <v>13.8</v>
      </c>
      <c r="U24">
        <v>10.7</v>
      </c>
      <c r="V24">
        <v>4.4000000000000004</v>
      </c>
      <c r="W24">
        <v>2.4</v>
      </c>
      <c r="X24">
        <v>5.0999999999999996</v>
      </c>
      <c r="Y24">
        <v>3.9</v>
      </c>
      <c r="Z24">
        <v>6.3</v>
      </c>
      <c r="AA24">
        <v>4.2</v>
      </c>
      <c r="AB24">
        <v>5.7</v>
      </c>
      <c r="AC24">
        <v>6</v>
      </c>
      <c r="AD24">
        <v>5.6</v>
      </c>
      <c r="AE24">
        <v>-0.8</v>
      </c>
      <c r="AF24">
        <v>0.8</v>
      </c>
      <c r="AG24">
        <v>0.9</v>
      </c>
      <c r="AH24">
        <v>-0.7</v>
      </c>
      <c r="AI24">
        <v>2.4</v>
      </c>
      <c r="AJ24">
        <v>1.1000000000000001</v>
      </c>
      <c r="AK24">
        <v>3.1</v>
      </c>
      <c r="AL24">
        <v>3.2</v>
      </c>
      <c r="AM24">
        <v>3</v>
      </c>
      <c r="AN24">
        <v>3.1</v>
      </c>
      <c r="AO24">
        <v>3.1</v>
      </c>
      <c r="AP24">
        <v>3.2</v>
      </c>
      <c r="AQ24">
        <v>3.3</v>
      </c>
      <c r="AR24">
        <v>3.4</v>
      </c>
      <c r="AS24">
        <v>3.5</v>
      </c>
      <c r="AT24">
        <v>3.5</v>
      </c>
      <c r="AU24" s="596">
        <v>2.2000000000000002</v>
      </c>
    </row>
    <row r="25" spans="1:47">
      <c r="A25" t="s">
        <v>5871</v>
      </c>
      <c r="B25">
        <v>12</v>
      </c>
      <c r="C25">
        <v>8.1999999999999993</v>
      </c>
      <c r="D25">
        <v>15.9</v>
      </c>
      <c r="E25">
        <v>10.8</v>
      </c>
      <c r="F25">
        <v>6.5</v>
      </c>
      <c r="G25">
        <v>7.7</v>
      </c>
      <c r="H25">
        <v>8.6</v>
      </c>
      <c r="I25">
        <v>14.9</v>
      </c>
      <c r="J25">
        <v>23.4</v>
      </c>
      <c r="K25">
        <v>4.7</v>
      </c>
      <c r="L25">
        <v>8.8000000000000007</v>
      </c>
      <c r="M25">
        <v>6.2</v>
      </c>
      <c r="N25">
        <v>-0.2</v>
      </c>
      <c r="O25">
        <v>4</v>
      </c>
      <c r="P25">
        <v>-0.8</v>
      </c>
      <c r="Q25">
        <v>7</v>
      </c>
      <c r="R25">
        <v>5.8</v>
      </c>
      <c r="S25">
        <v>8</v>
      </c>
      <c r="T25">
        <v>0.7</v>
      </c>
      <c r="U25">
        <v>9.6999999999999993</v>
      </c>
      <c r="V25">
        <v>2</v>
      </c>
      <c r="W25">
        <v>0.3</v>
      </c>
      <c r="X25">
        <v>6.1</v>
      </c>
      <c r="Y25">
        <v>4.5999999999999996</v>
      </c>
      <c r="Z25">
        <v>2.7</v>
      </c>
      <c r="AA25">
        <v>4.5999999999999996</v>
      </c>
      <c r="AB25">
        <v>8.4</v>
      </c>
      <c r="AC25">
        <v>8.3000000000000007</v>
      </c>
      <c r="AD25">
        <v>6.2</v>
      </c>
      <c r="AE25">
        <v>-7.7</v>
      </c>
      <c r="AF25">
        <v>8.6</v>
      </c>
      <c r="AG25">
        <v>6</v>
      </c>
      <c r="AH25">
        <v>4.5</v>
      </c>
      <c r="AI25">
        <v>11.3</v>
      </c>
      <c r="AJ25">
        <v>4.0999999999999996</v>
      </c>
      <c r="AK25">
        <v>-1.7</v>
      </c>
      <c r="AL25">
        <v>4.3</v>
      </c>
      <c r="AM25">
        <v>2.9</v>
      </c>
      <c r="AN25">
        <v>4.5999999999999996</v>
      </c>
      <c r="AO25">
        <v>3.9</v>
      </c>
      <c r="AP25">
        <v>4.0999999999999996</v>
      </c>
      <c r="AQ25">
        <v>4</v>
      </c>
      <c r="AR25">
        <v>4.2</v>
      </c>
      <c r="AS25">
        <v>5.4</v>
      </c>
      <c r="AT25">
        <v>3.9</v>
      </c>
      <c r="AU25" s="596">
        <v>3</v>
      </c>
    </row>
    <row r="26" spans="1:47">
      <c r="A26" t="s">
        <v>5872</v>
      </c>
      <c r="B26">
        <v>9.1999999999999993</v>
      </c>
      <c r="C26">
        <v>-4.4000000000000004</v>
      </c>
      <c r="D26">
        <v>0.6</v>
      </c>
      <c r="E26">
        <v>-3.4</v>
      </c>
      <c r="F26">
        <v>5.3</v>
      </c>
      <c r="G26">
        <v>7.9</v>
      </c>
      <c r="H26">
        <v>7.5</v>
      </c>
      <c r="I26">
        <v>3.6</v>
      </c>
      <c r="J26">
        <v>0.3</v>
      </c>
      <c r="K26">
        <v>3.2</v>
      </c>
      <c r="L26">
        <v>-4.2</v>
      </c>
      <c r="M26">
        <v>1</v>
      </c>
      <c r="N26">
        <v>-0.6</v>
      </c>
      <c r="O26">
        <v>4.9000000000000004</v>
      </c>
      <c r="P26">
        <v>5.8</v>
      </c>
      <c r="Q26">
        <v>4.2</v>
      </c>
      <c r="R26">
        <v>0.2</v>
      </c>
      <c r="S26">
        <v>3.4</v>
      </c>
      <c r="T26">
        <v>0.3</v>
      </c>
      <c r="U26">
        <v>0.5</v>
      </c>
      <c r="V26">
        <v>4.4000000000000004</v>
      </c>
      <c r="W26">
        <v>1.4</v>
      </c>
      <c r="X26">
        <v>3.1</v>
      </c>
      <c r="Y26">
        <v>1.1000000000000001</v>
      </c>
      <c r="Z26">
        <v>5.8</v>
      </c>
      <c r="AA26">
        <v>3.2</v>
      </c>
      <c r="AB26">
        <v>4</v>
      </c>
      <c r="AC26">
        <v>6.1</v>
      </c>
      <c r="AD26">
        <v>5.0999999999999996</v>
      </c>
      <c r="AE26">
        <v>-0.1</v>
      </c>
      <c r="AF26">
        <v>7.5</v>
      </c>
      <c r="AG26">
        <v>4</v>
      </c>
      <c r="AH26">
        <v>1.9</v>
      </c>
      <c r="AI26">
        <v>3</v>
      </c>
      <c r="AJ26">
        <v>0.5</v>
      </c>
      <c r="AK26">
        <v>-3.5</v>
      </c>
      <c r="AL26">
        <v>-3.3</v>
      </c>
      <c r="AM26">
        <v>1.1000000000000001</v>
      </c>
      <c r="AN26">
        <v>1.1000000000000001</v>
      </c>
      <c r="AO26">
        <v>2.1</v>
      </c>
      <c r="AP26">
        <v>2.5</v>
      </c>
      <c r="AQ26">
        <v>2.2000000000000002</v>
      </c>
      <c r="AR26">
        <v>2.2000000000000002</v>
      </c>
      <c r="AS26">
        <v>2.2000000000000002</v>
      </c>
      <c r="AT26">
        <v>2.2000000000000002</v>
      </c>
      <c r="AU26" s="596">
        <v>4.5999999999999996</v>
      </c>
    </row>
    <row r="27" spans="1:47">
      <c r="A27" t="s">
        <v>5873</v>
      </c>
      <c r="B27" t="s">
        <v>5849</v>
      </c>
      <c r="C27" t="s">
        <v>5849</v>
      </c>
      <c r="D27" t="s">
        <v>5849</v>
      </c>
      <c r="E27" t="s">
        <v>5849</v>
      </c>
      <c r="F27" t="s">
        <v>5849</v>
      </c>
      <c r="G27" t="s">
        <v>5849</v>
      </c>
      <c r="H27">
        <v>-2.8</v>
      </c>
      <c r="I27">
        <v>0.3</v>
      </c>
      <c r="J27">
        <v>-0.4</v>
      </c>
      <c r="K27">
        <v>2.2000000000000002</v>
      </c>
      <c r="L27">
        <v>1.1000000000000001</v>
      </c>
      <c r="M27">
        <v>3.1</v>
      </c>
      <c r="N27">
        <v>4.8</v>
      </c>
      <c r="O27">
        <v>0.3</v>
      </c>
      <c r="P27">
        <v>3.1</v>
      </c>
      <c r="Q27">
        <v>4.5</v>
      </c>
      <c r="R27">
        <v>2.9</v>
      </c>
      <c r="S27">
        <v>-1.5</v>
      </c>
      <c r="T27">
        <v>-0.6</v>
      </c>
      <c r="U27">
        <v>3.1</v>
      </c>
      <c r="V27">
        <v>2.9</v>
      </c>
      <c r="W27">
        <v>2.7</v>
      </c>
      <c r="X27">
        <v>3.9</v>
      </c>
      <c r="Y27">
        <v>2.9</v>
      </c>
      <c r="Z27">
        <v>0.5</v>
      </c>
      <c r="AA27">
        <v>0.4</v>
      </c>
      <c r="AB27">
        <v>4.4000000000000004</v>
      </c>
      <c r="AC27">
        <v>0.1</v>
      </c>
      <c r="AD27">
        <v>-2</v>
      </c>
      <c r="AE27">
        <v>-1.8</v>
      </c>
      <c r="AF27">
        <v>2.7</v>
      </c>
      <c r="AG27">
        <v>3.7</v>
      </c>
      <c r="AH27">
        <v>0.9</v>
      </c>
      <c r="AI27">
        <v>-2.1</v>
      </c>
      <c r="AJ27">
        <v>-2.5</v>
      </c>
      <c r="AK27">
        <v>-0.4</v>
      </c>
      <c r="AL27">
        <v>-2.5</v>
      </c>
      <c r="AM27">
        <v>1.3</v>
      </c>
      <c r="AN27">
        <v>-0.2</v>
      </c>
      <c r="AO27">
        <v>4.8</v>
      </c>
      <c r="AP27">
        <v>6.6</v>
      </c>
      <c r="AQ27">
        <v>7.6</v>
      </c>
      <c r="AR27">
        <v>5.9</v>
      </c>
      <c r="AS27">
        <v>3.9</v>
      </c>
      <c r="AT27">
        <v>2.2000000000000002</v>
      </c>
      <c r="AU27" s="596">
        <v>2.1</v>
      </c>
    </row>
    <row r="28" spans="1:47">
      <c r="A28" t="s">
        <v>5874</v>
      </c>
      <c r="B28">
        <v>5.7</v>
      </c>
      <c r="C28">
        <v>5.3</v>
      </c>
      <c r="D28">
        <v>4.2</v>
      </c>
      <c r="E28">
        <v>3</v>
      </c>
      <c r="F28">
        <v>4.5999999999999996</v>
      </c>
      <c r="G28">
        <v>1.8</v>
      </c>
      <c r="H28">
        <v>5.3</v>
      </c>
      <c r="I28">
        <v>4.7</v>
      </c>
      <c r="J28">
        <v>2.4</v>
      </c>
      <c r="K28">
        <v>-0.5</v>
      </c>
      <c r="L28">
        <v>-9.1</v>
      </c>
      <c r="M28">
        <v>-10.8</v>
      </c>
      <c r="N28">
        <v>-8.4</v>
      </c>
      <c r="O28">
        <v>-11.6</v>
      </c>
      <c r="P28">
        <v>-3.7</v>
      </c>
      <c r="Q28">
        <v>-1.6</v>
      </c>
      <c r="R28">
        <v>-8</v>
      </c>
      <c r="S28">
        <v>-1.6</v>
      </c>
      <c r="T28">
        <v>4.9000000000000004</v>
      </c>
      <c r="U28">
        <v>-0.5</v>
      </c>
      <c r="V28">
        <v>5</v>
      </c>
      <c r="W28">
        <v>3.8</v>
      </c>
      <c r="X28">
        <v>5.9</v>
      </c>
      <c r="Y28">
        <v>5.2</v>
      </c>
      <c r="Z28">
        <v>6.4</v>
      </c>
      <c r="AA28">
        <v>7.1</v>
      </c>
      <c r="AB28">
        <v>6.9</v>
      </c>
      <c r="AC28">
        <v>7.3</v>
      </c>
      <c r="AD28">
        <v>6</v>
      </c>
      <c r="AE28">
        <v>-3.6</v>
      </c>
      <c r="AF28">
        <v>1.3</v>
      </c>
      <c r="AG28">
        <v>1.9</v>
      </c>
      <c r="AH28">
        <v>0</v>
      </c>
      <c r="AI28">
        <v>0.5</v>
      </c>
      <c r="AJ28">
        <v>1.8</v>
      </c>
      <c r="AK28">
        <v>3.5</v>
      </c>
      <c r="AL28">
        <v>3.9</v>
      </c>
      <c r="AM28">
        <v>3.8</v>
      </c>
      <c r="AN28">
        <v>3.2</v>
      </c>
      <c r="AO28">
        <v>3.3</v>
      </c>
      <c r="AP28">
        <v>3</v>
      </c>
      <c r="AQ28">
        <v>2.8</v>
      </c>
      <c r="AR28">
        <v>2.8</v>
      </c>
      <c r="AS28">
        <v>2.8</v>
      </c>
      <c r="AT28">
        <v>2.8</v>
      </c>
      <c r="AU28" s="596">
        <v>2.5</v>
      </c>
    </row>
    <row r="29" spans="1:47">
      <c r="A29" t="s">
        <v>5875</v>
      </c>
      <c r="B29">
        <v>4</v>
      </c>
      <c r="C29">
        <v>2.7</v>
      </c>
      <c r="D29">
        <v>1.4</v>
      </c>
      <c r="E29">
        <v>-1.2</v>
      </c>
      <c r="F29">
        <v>1.6</v>
      </c>
      <c r="G29">
        <v>11.3</v>
      </c>
      <c r="H29">
        <v>8</v>
      </c>
      <c r="I29">
        <v>-0.2</v>
      </c>
      <c r="J29">
        <v>5.8</v>
      </c>
      <c r="K29">
        <v>2.2000000000000002</v>
      </c>
      <c r="L29">
        <v>-0.6</v>
      </c>
      <c r="M29">
        <v>9.1</v>
      </c>
      <c r="N29">
        <v>0.2</v>
      </c>
      <c r="O29">
        <v>3.5</v>
      </c>
      <c r="P29">
        <v>1.3</v>
      </c>
      <c r="Q29">
        <v>5.7</v>
      </c>
      <c r="R29">
        <v>11</v>
      </c>
      <c r="S29">
        <v>6.3</v>
      </c>
      <c r="T29">
        <v>7.3</v>
      </c>
      <c r="U29">
        <v>7.3</v>
      </c>
      <c r="V29">
        <v>1.9</v>
      </c>
      <c r="W29">
        <v>6.6</v>
      </c>
      <c r="X29">
        <v>4.4000000000000004</v>
      </c>
      <c r="Y29">
        <v>7.8</v>
      </c>
      <c r="Z29">
        <v>4.5</v>
      </c>
      <c r="AA29">
        <v>8.6999999999999993</v>
      </c>
      <c r="AB29">
        <v>6</v>
      </c>
      <c r="AC29">
        <v>4.4000000000000004</v>
      </c>
      <c r="AD29">
        <v>5.8</v>
      </c>
      <c r="AE29">
        <v>3</v>
      </c>
      <c r="AF29">
        <v>8.4</v>
      </c>
      <c r="AG29">
        <v>6.6</v>
      </c>
      <c r="AH29">
        <v>6.5</v>
      </c>
      <c r="AI29">
        <v>5.8</v>
      </c>
      <c r="AJ29">
        <v>4.3</v>
      </c>
      <c r="AK29">
        <v>3.9</v>
      </c>
      <c r="AL29">
        <v>5.9</v>
      </c>
      <c r="AM29">
        <v>6.3</v>
      </c>
      <c r="AN29">
        <v>6</v>
      </c>
      <c r="AO29">
        <v>6</v>
      </c>
      <c r="AP29">
        <v>6</v>
      </c>
      <c r="AQ29">
        <v>6</v>
      </c>
      <c r="AR29">
        <v>6</v>
      </c>
      <c r="AS29">
        <v>6</v>
      </c>
      <c r="AT29">
        <v>6</v>
      </c>
      <c r="AU29" s="596">
        <v>2.9</v>
      </c>
    </row>
    <row r="30" spans="1:47">
      <c r="A30" t="s">
        <v>5876</v>
      </c>
      <c r="B30">
        <v>-6.8</v>
      </c>
      <c r="C30">
        <v>12.2</v>
      </c>
      <c r="D30">
        <v>-1.1000000000000001</v>
      </c>
      <c r="E30">
        <v>3.7</v>
      </c>
      <c r="F30">
        <v>0.2</v>
      </c>
      <c r="G30">
        <v>11.8</v>
      </c>
      <c r="H30">
        <v>3.2</v>
      </c>
      <c r="I30">
        <v>5.5</v>
      </c>
      <c r="J30">
        <v>5</v>
      </c>
      <c r="K30">
        <v>1.3</v>
      </c>
      <c r="L30">
        <v>3.5</v>
      </c>
      <c r="M30">
        <v>5.8</v>
      </c>
      <c r="N30">
        <v>1</v>
      </c>
      <c r="O30">
        <v>-6.2</v>
      </c>
      <c r="P30">
        <v>-3.8</v>
      </c>
      <c r="Q30">
        <v>-7.9</v>
      </c>
      <c r="R30">
        <v>-8</v>
      </c>
      <c r="S30">
        <v>0.4</v>
      </c>
      <c r="T30">
        <v>4.8</v>
      </c>
      <c r="U30">
        <v>1.2</v>
      </c>
      <c r="V30">
        <v>1.8</v>
      </c>
      <c r="W30">
        <v>1.7</v>
      </c>
      <c r="X30">
        <v>2.4</v>
      </c>
      <c r="Y30">
        <v>2.5</v>
      </c>
      <c r="Z30">
        <v>3.8</v>
      </c>
      <c r="AA30">
        <v>4.4000000000000004</v>
      </c>
      <c r="AB30">
        <v>5.4</v>
      </c>
      <c r="AC30">
        <v>3.5</v>
      </c>
      <c r="AD30">
        <v>4.9000000000000004</v>
      </c>
      <c r="AE30">
        <v>3.8</v>
      </c>
      <c r="AF30">
        <v>5.0999999999999996</v>
      </c>
      <c r="AG30">
        <v>4</v>
      </c>
      <c r="AH30">
        <v>4.4000000000000004</v>
      </c>
      <c r="AI30">
        <v>5.9</v>
      </c>
      <c r="AJ30">
        <v>4.5</v>
      </c>
      <c r="AK30">
        <v>-4</v>
      </c>
      <c r="AL30">
        <v>-1</v>
      </c>
      <c r="AM30">
        <v>0</v>
      </c>
      <c r="AN30">
        <v>0.1</v>
      </c>
      <c r="AO30">
        <v>0.4</v>
      </c>
      <c r="AP30">
        <v>0.5</v>
      </c>
      <c r="AQ30">
        <v>0.5</v>
      </c>
      <c r="AR30">
        <v>0.5</v>
      </c>
      <c r="AS30">
        <v>0.5</v>
      </c>
      <c r="AT30">
        <v>0.5</v>
      </c>
      <c r="AU30" s="596">
        <v>5.8</v>
      </c>
    </row>
    <row r="31" spans="1:47">
      <c r="A31" t="s">
        <v>5877</v>
      </c>
      <c r="B31">
        <v>5.3</v>
      </c>
      <c r="C31">
        <v>8.4</v>
      </c>
      <c r="D31">
        <v>2.8</v>
      </c>
      <c r="E31">
        <v>9.5</v>
      </c>
      <c r="F31">
        <v>3.8</v>
      </c>
      <c r="G31">
        <v>8.6</v>
      </c>
      <c r="H31">
        <v>2.9</v>
      </c>
      <c r="I31">
        <v>4.3</v>
      </c>
      <c r="J31">
        <v>6</v>
      </c>
      <c r="K31">
        <v>5.7</v>
      </c>
      <c r="L31">
        <v>0.7</v>
      </c>
      <c r="M31">
        <v>1.4</v>
      </c>
      <c r="N31">
        <v>3</v>
      </c>
      <c r="O31">
        <v>7.3</v>
      </c>
      <c r="P31">
        <v>6.9</v>
      </c>
      <c r="Q31">
        <v>7.5</v>
      </c>
      <c r="R31">
        <v>6.7</v>
      </c>
      <c r="S31">
        <v>7.6</v>
      </c>
      <c r="T31">
        <v>8.4</v>
      </c>
      <c r="U31">
        <v>11.9</v>
      </c>
      <c r="V31">
        <v>7.3</v>
      </c>
      <c r="W31">
        <v>6.1</v>
      </c>
      <c r="X31">
        <v>5.3</v>
      </c>
      <c r="Y31">
        <v>7.5</v>
      </c>
      <c r="Z31">
        <v>4.9000000000000004</v>
      </c>
      <c r="AA31">
        <v>5.8</v>
      </c>
      <c r="AB31">
        <v>9.1</v>
      </c>
      <c r="AC31">
        <v>9.1999999999999993</v>
      </c>
      <c r="AD31">
        <v>6.7</v>
      </c>
      <c r="AE31">
        <v>-1.3</v>
      </c>
      <c r="AF31">
        <v>1.5</v>
      </c>
      <c r="AG31">
        <v>4</v>
      </c>
      <c r="AH31">
        <v>1.1000000000000001</v>
      </c>
      <c r="AI31">
        <v>0.8</v>
      </c>
      <c r="AJ31">
        <v>0.6</v>
      </c>
      <c r="AK31">
        <v>1</v>
      </c>
      <c r="AL31">
        <v>4.7</v>
      </c>
      <c r="AM31">
        <v>4</v>
      </c>
      <c r="AN31">
        <v>4.7</v>
      </c>
      <c r="AO31">
        <v>5</v>
      </c>
      <c r="AP31">
        <v>5</v>
      </c>
      <c r="AQ31">
        <v>5</v>
      </c>
      <c r="AR31">
        <v>5</v>
      </c>
      <c r="AS31">
        <v>5</v>
      </c>
      <c r="AT31">
        <v>5</v>
      </c>
      <c r="AU31" s="596">
        <v>5.4</v>
      </c>
    </row>
    <row r="32" spans="1:47">
      <c r="A32" t="s">
        <v>5878</v>
      </c>
      <c r="B32" t="s">
        <v>5849</v>
      </c>
      <c r="C32" t="s">
        <v>5849</v>
      </c>
      <c r="D32" t="s">
        <v>5849</v>
      </c>
      <c r="E32" t="s">
        <v>5849</v>
      </c>
      <c r="F32" t="s">
        <v>5849</v>
      </c>
      <c r="G32" t="s">
        <v>5849</v>
      </c>
      <c r="H32" t="s">
        <v>5849</v>
      </c>
      <c r="I32" t="s">
        <v>5849</v>
      </c>
      <c r="J32">
        <v>9.6</v>
      </c>
      <c r="K32">
        <v>3.3</v>
      </c>
      <c r="L32">
        <v>1.1000000000000001</v>
      </c>
      <c r="M32">
        <v>7.6</v>
      </c>
      <c r="N32">
        <v>7.1</v>
      </c>
      <c r="O32">
        <v>4</v>
      </c>
      <c r="P32">
        <v>8.1999999999999993</v>
      </c>
      <c r="Q32">
        <v>6</v>
      </c>
      <c r="R32">
        <v>5.9</v>
      </c>
      <c r="S32">
        <v>4</v>
      </c>
      <c r="T32">
        <v>4.7</v>
      </c>
      <c r="U32">
        <v>12.7</v>
      </c>
      <c r="V32">
        <v>9.6</v>
      </c>
      <c r="W32">
        <v>8.6</v>
      </c>
      <c r="X32">
        <v>6.6</v>
      </c>
      <c r="Y32">
        <v>8.5</v>
      </c>
      <c r="Z32">
        <v>10.3</v>
      </c>
      <c r="AA32">
        <v>13.3</v>
      </c>
      <c r="AB32">
        <v>10.8</v>
      </c>
      <c r="AC32">
        <v>10.199999999999999</v>
      </c>
      <c r="AD32">
        <v>6.7</v>
      </c>
      <c r="AE32">
        <v>0.1</v>
      </c>
      <c r="AF32">
        <v>6</v>
      </c>
      <c r="AG32">
        <v>7.1</v>
      </c>
      <c r="AH32">
        <v>7.3</v>
      </c>
      <c r="AI32">
        <v>7.4</v>
      </c>
      <c r="AJ32">
        <v>7.1</v>
      </c>
      <c r="AK32">
        <v>7</v>
      </c>
      <c r="AL32">
        <v>6.9</v>
      </c>
      <c r="AM32">
        <v>7</v>
      </c>
      <c r="AN32">
        <v>7.3</v>
      </c>
      <c r="AO32">
        <v>6.8</v>
      </c>
      <c r="AP32">
        <v>6.7</v>
      </c>
      <c r="AQ32">
        <v>6.6</v>
      </c>
      <c r="AR32">
        <v>6.4</v>
      </c>
      <c r="AS32">
        <v>6.2</v>
      </c>
      <c r="AT32">
        <v>6</v>
      </c>
      <c r="AU32" s="596">
        <v>4.7</v>
      </c>
    </row>
    <row r="33" spans="1:47">
      <c r="A33" t="s">
        <v>5879</v>
      </c>
      <c r="B33">
        <v>9.9</v>
      </c>
      <c r="C33">
        <v>17.100000000000001</v>
      </c>
      <c r="D33">
        <v>7.6</v>
      </c>
      <c r="E33">
        <v>6.8</v>
      </c>
      <c r="F33">
        <v>7.5</v>
      </c>
      <c r="G33">
        <v>8.1</v>
      </c>
      <c r="H33">
        <v>6.8</v>
      </c>
      <c r="I33">
        <v>-2.2000000000000002</v>
      </c>
      <c r="J33">
        <v>-7.9</v>
      </c>
      <c r="K33">
        <v>-1.8</v>
      </c>
      <c r="L33">
        <v>-6.2</v>
      </c>
      <c r="M33">
        <v>-3.8</v>
      </c>
      <c r="N33">
        <v>-3.1</v>
      </c>
      <c r="O33">
        <v>-3.2</v>
      </c>
      <c r="P33">
        <v>-2.5</v>
      </c>
      <c r="Q33">
        <v>3.3</v>
      </c>
      <c r="R33">
        <v>4.9000000000000004</v>
      </c>
      <c r="S33">
        <v>5.3</v>
      </c>
      <c r="T33">
        <v>4.9000000000000004</v>
      </c>
      <c r="U33">
        <v>4.0999999999999996</v>
      </c>
      <c r="V33">
        <v>3.6</v>
      </c>
      <c r="W33">
        <v>4.4000000000000004</v>
      </c>
      <c r="X33">
        <v>4.2</v>
      </c>
      <c r="Y33">
        <v>4.5999999999999996</v>
      </c>
      <c r="Z33">
        <v>6.8</v>
      </c>
      <c r="AA33">
        <v>2</v>
      </c>
      <c r="AB33">
        <v>3.5</v>
      </c>
      <c r="AC33">
        <v>4.9000000000000004</v>
      </c>
      <c r="AD33">
        <v>3.5</v>
      </c>
      <c r="AE33">
        <v>2.2000000000000002</v>
      </c>
      <c r="AF33">
        <v>3.4</v>
      </c>
      <c r="AG33">
        <v>4.0999999999999996</v>
      </c>
      <c r="AH33">
        <v>4.5</v>
      </c>
      <c r="AI33">
        <v>5.4</v>
      </c>
      <c r="AJ33">
        <v>5.9</v>
      </c>
      <c r="AK33">
        <v>5.7</v>
      </c>
      <c r="AL33">
        <v>4.5999999999999996</v>
      </c>
      <c r="AM33">
        <v>3.5</v>
      </c>
      <c r="AN33">
        <v>4</v>
      </c>
      <c r="AO33">
        <v>4.3</v>
      </c>
      <c r="AP33">
        <v>4.7</v>
      </c>
      <c r="AQ33">
        <v>4.9000000000000004</v>
      </c>
      <c r="AR33">
        <v>5.0999999999999996</v>
      </c>
      <c r="AS33">
        <v>5.3</v>
      </c>
      <c r="AT33">
        <v>5.5</v>
      </c>
      <c r="AU33" s="596">
        <v>6.1</v>
      </c>
    </row>
    <row r="34" spans="1:47">
      <c r="A34" t="s">
        <v>5880</v>
      </c>
      <c r="B34">
        <v>2.2000000000000002</v>
      </c>
      <c r="C34">
        <v>3.5</v>
      </c>
      <c r="D34">
        <v>-3.2</v>
      </c>
      <c r="E34">
        <v>2.6</v>
      </c>
      <c r="F34">
        <v>5.9</v>
      </c>
      <c r="G34">
        <v>4.7</v>
      </c>
      <c r="H34">
        <v>2.1</v>
      </c>
      <c r="I34">
        <v>4.0999999999999996</v>
      </c>
      <c r="J34">
        <v>4.4000000000000004</v>
      </c>
      <c r="K34">
        <v>2.2999999999999998</v>
      </c>
      <c r="L34">
        <v>0.2</v>
      </c>
      <c r="M34">
        <v>-2.1</v>
      </c>
      <c r="N34">
        <v>0.9</v>
      </c>
      <c r="O34">
        <v>2.7</v>
      </c>
      <c r="P34">
        <v>4.5</v>
      </c>
      <c r="Q34">
        <v>2.7</v>
      </c>
      <c r="R34">
        <v>1.6</v>
      </c>
      <c r="S34">
        <v>4.3</v>
      </c>
      <c r="T34">
        <v>3.9</v>
      </c>
      <c r="U34">
        <v>5.2</v>
      </c>
      <c r="V34">
        <v>5.2</v>
      </c>
      <c r="W34">
        <v>1.8</v>
      </c>
      <c r="X34">
        <v>3</v>
      </c>
      <c r="Y34">
        <v>1.8</v>
      </c>
      <c r="Z34">
        <v>3.1</v>
      </c>
      <c r="AA34">
        <v>3.2</v>
      </c>
      <c r="AB34">
        <v>2.6</v>
      </c>
      <c r="AC34">
        <v>2.1</v>
      </c>
      <c r="AD34">
        <v>1</v>
      </c>
      <c r="AE34">
        <v>-2.9</v>
      </c>
      <c r="AF34">
        <v>3.1</v>
      </c>
      <c r="AG34">
        <v>3.1</v>
      </c>
      <c r="AH34">
        <v>1.8</v>
      </c>
      <c r="AI34">
        <v>2.2999999999999998</v>
      </c>
      <c r="AJ34">
        <v>2.9</v>
      </c>
      <c r="AK34">
        <v>0.7</v>
      </c>
      <c r="AL34">
        <v>1.1000000000000001</v>
      </c>
      <c r="AM34">
        <v>3</v>
      </c>
      <c r="AN34">
        <v>1.8</v>
      </c>
      <c r="AO34">
        <v>1.5</v>
      </c>
      <c r="AP34">
        <v>1.9</v>
      </c>
      <c r="AQ34">
        <v>1.8</v>
      </c>
      <c r="AR34">
        <v>1.6</v>
      </c>
      <c r="AS34">
        <v>1.6</v>
      </c>
      <c r="AT34">
        <v>1.6</v>
      </c>
      <c r="AU34" s="596">
        <v>4.5</v>
      </c>
    </row>
    <row r="35" spans="1:47">
      <c r="A35" t="s">
        <v>5881</v>
      </c>
      <c r="B35">
        <v>-3</v>
      </c>
      <c r="C35">
        <v>13</v>
      </c>
      <c r="D35">
        <v>-3.6</v>
      </c>
      <c r="E35">
        <v>-6</v>
      </c>
      <c r="F35">
        <v>9.9</v>
      </c>
      <c r="G35">
        <v>3.7</v>
      </c>
      <c r="H35">
        <v>7.2</v>
      </c>
      <c r="I35">
        <v>0</v>
      </c>
      <c r="J35">
        <v>1.7</v>
      </c>
      <c r="K35">
        <v>5.4</v>
      </c>
      <c r="L35">
        <v>-2.1</v>
      </c>
      <c r="M35">
        <v>0.7</v>
      </c>
      <c r="N35">
        <v>-1.7</v>
      </c>
      <c r="O35">
        <v>0.1</v>
      </c>
      <c r="P35">
        <v>10.4</v>
      </c>
      <c r="Q35">
        <v>4.3</v>
      </c>
      <c r="R35">
        <v>-7.8</v>
      </c>
      <c r="S35">
        <v>7.7</v>
      </c>
      <c r="T35">
        <v>3.7</v>
      </c>
      <c r="U35">
        <v>3.7</v>
      </c>
      <c r="V35">
        <v>-1.7</v>
      </c>
      <c r="W35">
        <v>0.4</v>
      </c>
      <c r="X35">
        <v>0.3</v>
      </c>
      <c r="Y35">
        <v>-6.8</v>
      </c>
      <c r="Z35">
        <v>2.6</v>
      </c>
      <c r="AA35">
        <v>2.5</v>
      </c>
      <c r="AB35">
        <v>4.8</v>
      </c>
      <c r="AC35">
        <v>4.5999999999999996</v>
      </c>
      <c r="AD35">
        <v>2.1</v>
      </c>
      <c r="AE35">
        <v>1.7</v>
      </c>
      <c r="AF35">
        <v>3</v>
      </c>
      <c r="AG35">
        <v>3.3</v>
      </c>
      <c r="AH35">
        <v>4.0999999999999996</v>
      </c>
      <c r="AI35">
        <v>-36.700000000000003</v>
      </c>
      <c r="AJ35">
        <v>1</v>
      </c>
      <c r="AK35">
        <v>4.8</v>
      </c>
      <c r="AL35">
        <v>4.5</v>
      </c>
      <c r="AM35">
        <v>4.3</v>
      </c>
      <c r="AN35">
        <v>4.3</v>
      </c>
      <c r="AO35">
        <v>5</v>
      </c>
      <c r="AP35">
        <v>5</v>
      </c>
      <c r="AQ35">
        <v>5</v>
      </c>
      <c r="AR35">
        <v>5</v>
      </c>
      <c r="AS35">
        <v>5</v>
      </c>
      <c r="AT35">
        <v>5</v>
      </c>
      <c r="AU35" s="596">
        <v>2.2999999999999998</v>
      </c>
    </row>
    <row r="36" spans="1:47">
      <c r="A36" t="s">
        <v>5882</v>
      </c>
      <c r="B36">
        <v>-6</v>
      </c>
      <c r="C36">
        <v>-10.8</v>
      </c>
      <c r="D36">
        <v>5.4</v>
      </c>
      <c r="E36">
        <v>15.7</v>
      </c>
      <c r="F36">
        <v>5.3</v>
      </c>
      <c r="G36">
        <v>7.9</v>
      </c>
      <c r="H36">
        <v>6</v>
      </c>
      <c r="I36">
        <v>3.6</v>
      </c>
      <c r="J36">
        <v>7.5</v>
      </c>
      <c r="K36">
        <v>2</v>
      </c>
      <c r="L36">
        <v>3.2</v>
      </c>
      <c r="M36">
        <v>10.4</v>
      </c>
      <c r="N36">
        <v>2.4</v>
      </c>
      <c r="O36">
        <v>-2.1</v>
      </c>
      <c r="P36">
        <v>5.5</v>
      </c>
      <c r="Q36">
        <v>-0.8</v>
      </c>
      <c r="R36">
        <v>2.1</v>
      </c>
      <c r="S36">
        <v>5.7</v>
      </c>
      <c r="T36">
        <v>7</v>
      </c>
      <c r="U36">
        <v>-0.7</v>
      </c>
      <c r="V36">
        <v>-0.9</v>
      </c>
      <c r="W36">
        <v>11.7</v>
      </c>
      <c r="X36">
        <v>8.5</v>
      </c>
      <c r="Y36">
        <v>14.7</v>
      </c>
      <c r="Z36">
        <v>33.6</v>
      </c>
      <c r="AA36">
        <v>8.3000000000000007</v>
      </c>
      <c r="AB36">
        <v>0.6</v>
      </c>
      <c r="AC36">
        <v>3.3</v>
      </c>
      <c r="AD36">
        <v>3.1</v>
      </c>
      <c r="AE36">
        <v>4.0999999999999996</v>
      </c>
      <c r="AF36">
        <v>13.6</v>
      </c>
      <c r="AG36">
        <v>0.1</v>
      </c>
      <c r="AH36">
        <v>8.8000000000000007</v>
      </c>
      <c r="AI36">
        <v>5.8</v>
      </c>
      <c r="AJ36">
        <v>6.9</v>
      </c>
      <c r="AK36">
        <v>1.8</v>
      </c>
      <c r="AL36">
        <v>-6.4</v>
      </c>
      <c r="AM36">
        <v>-3.1</v>
      </c>
      <c r="AN36">
        <v>3.1</v>
      </c>
      <c r="AO36">
        <v>4.5</v>
      </c>
      <c r="AP36">
        <v>6</v>
      </c>
      <c r="AQ36">
        <v>4.9000000000000004</v>
      </c>
      <c r="AR36">
        <v>5.5</v>
      </c>
      <c r="AS36">
        <v>4.2</v>
      </c>
      <c r="AT36">
        <v>3.8</v>
      </c>
      <c r="AU36" s="596">
        <v>1.7</v>
      </c>
    </row>
    <row r="37" spans="1:47">
      <c r="A37" t="s">
        <v>5883</v>
      </c>
      <c r="B37">
        <v>7.9</v>
      </c>
      <c r="C37">
        <v>6.2</v>
      </c>
      <c r="D37">
        <v>-13.6</v>
      </c>
      <c r="E37">
        <v>-2.8</v>
      </c>
      <c r="F37">
        <v>5.9</v>
      </c>
      <c r="G37">
        <v>2</v>
      </c>
      <c r="H37">
        <v>5.6</v>
      </c>
      <c r="I37">
        <v>6.6</v>
      </c>
      <c r="J37">
        <v>7.3</v>
      </c>
      <c r="K37">
        <v>10.6</v>
      </c>
      <c r="L37">
        <v>3.7</v>
      </c>
      <c r="M37">
        <v>7.7</v>
      </c>
      <c r="N37">
        <v>11.1</v>
      </c>
      <c r="O37">
        <v>6.7</v>
      </c>
      <c r="P37">
        <v>5.0999999999999996</v>
      </c>
      <c r="Q37">
        <v>8.8000000000000007</v>
      </c>
      <c r="R37">
        <v>6.9</v>
      </c>
      <c r="S37">
        <v>7.4</v>
      </c>
      <c r="T37">
        <v>4.4000000000000004</v>
      </c>
      <c r="U37">
        <v>-0.5</v>
      </c>
      <c r="V37">
        <v>5.3</v>
      </c>
      <c r="W37">
        <v>3.3</v>
      </c>
      <c r="X37">
        <v>3.1</v>
      </c>
      <c r="Y37">
        <v>4.0999999999999996</v>
      </c>
      <c r="Z37">
        <v>7.2</v>
      </c>
      <c r="AA37">
        <v>5.7</v>
      </c>
      <c r="AB37">
        <v>6.3</v>
      </c>
      <c r="AC37">
        <v>4.9000000000000004</v>
      </c>
      <c r="AD37">
        <v>3.6</v>
      </c>
      <c r="AE37">
        <v>-1.6</v>
      </c>
      <c r="AF37">
        <v>5.8</v>
      </c>
      <c r="AG37">
        <v>6.1</v>
      </c>
      <c r="AH37">
        <v>5.3</v>
      </c>
      <c r="AI37">
        <v>4</v>
      </c>
      <c r="AJ37">
        <v>1.8</v>
      </c>
      <c r="AK37">
        <v>2.2999999999999998</v>
      </c>
      <c r="AL37">
        <v>1.7</v>
      </c>
      <c r="AM37">
        <v>1.3</v>
      </c>
      <c r="AN37">
        <v>4</v>
      </c>
      <c r="AO37">
        <v>3.4</v>
      </c>
      <c r="AP37">
        <v>3.2</v>
      </c>
      <c r="AQ37">
        <v>3</v>
      </c>
      <c r="AR37">
        <v>3</v>
      </c>
      <c r="AS37">
        <v>3</v>
      </c>
      <c r="AT37">
        <v>3</v>
      </c>
      <c r="AU37" s="596">
        <v>3.7</v>
      </c>
    </row>
    <row r="38" spans="1:47">
      <c r="A38" t="s">
        <v>5884</v>
      </c>
      <c r="B38">
        <v>7.9</v>
      </c>
      <c r="C38">
        <v>5.0999999999999996</v>
      </c>
      <c r="D38">
        <v>9</v>
      </c>
      <c r="E38">
        <v>10.8</v>
      </c>
      <c r="F38">
        <v>15.2</v>
      </c>
      <c r="G38">
        <v>13.5</v>
      </c>
      <c r="H38">
        <v>8.9</v>
      </c>
      <c r="I38">
        <v>11.7</v>
      </c>
      <c r="J38">
        <v>11.3</v>
      </c>
      <c r="K38">
        <v>4.2</v>
      </c>
      <c r="L38">
        <v>3.9</v>
      </c>
      <c r="M38">
        <v>9.1999999999999993</v>
      </c>
      <c r="N38">
        <v>14.3</v>
      </c>
      <c r="O38">
        <v>13.9</v>
      </c>
      <c r="P38">
        <v>13.1</v>
      </c>
      <c r="Q38">
        <v>11</v>
      </c>
      <c r="R38">
        <v>9.9</v>
      </c>
      <c r="S38">
        <v>9.1999999999999993</v>
      </c>
      <c r="T38">
        <v>7.8</v>
      </c>
      <c r="U38">
        <v>7.6</v>
      </c>
      <c r="V38">
        <v>8.4</v>
      </c>
      <c r="W38">
        <v>8.3000000000000007</v>
      </c>
      <c r="X38">
        <v>9.1</v>
      </c>
      <c r="Y38">
        <v>10</v>
      </c>
      <c r="Z38">
        <v>10.1</v>
      </c>
      <c r="AA38">
        <v>11.3</v>
      </c>
      <c r="AB38">
        <v>12.7</v>
      </c>
      <c r="AC38">
        <v>14.2</v>
      </c>
      <c r="AD38">
        <v>9.6</v>
      </c>
      <c r="AE38">
        <v>9.1999999999999993</v>
      </c>
      <c r="AF38">
        <v>10.6</v>
      </c>
      <c r="AG38">
        <v>9.5</v>
      </c>
      <c r="AH38">
        <v>7.9</v>
      </c>
      <c r="AI38">
        <v>7.8</v>
      </c>
      <c r="AJ38">
        <v>7.3</v>
      </c>
      <c r="AK38">
        <v>6.9</v>
      </c>
      <c r="AL38">
        <v>6.7</v>
      </c>
      <c r="AM38">
        <v>6.8</v>
      </c>
      <c r="AN38">
        <v>6.6</v>
      </c>
      <c r="AO38">
        <v>6.3</v>
      </c>
      <c r="AP38">
        <v>6.1</v>
      </c>
      <c r="AQ38">
        <v>6</v>
      </c>
      <c r="AR38">
        <v>5.7</v>
      </c>
      <c r="AS38">
        <v>5.6</v>
      </c>
      <c r="AT38">
        <v>5.5</v>
      </c>
      <c r="AU38" s="596">
        <v>2.5</v>
      </c>
    </row>
    <row r="39" spans="1:47">
      <c r="A39" t="s">
        <v>5885</v>
      </c>
      <c r="B39">
        <v>4.4000000000000004</v>
      </c>
      <c r="C39">
        <v>2.2999999999999998</v>
      </c>
      <c r="D39">
        <v>0.9</v>
      </c>
      <c r="E39">
        <v>1.6</v>
      </c>
      <c r="F39">
        <v>3.4</v>
      </c>
      <c r="G39">
        <v>3.1</v>
      </c>
      <c r="H39">
        <v>5.8</v>
      </c>
      <c r="I39">
        <v>5.4</v>
      </c>
      <c r="J39">
        <v>4.0999999999999996</v>
      </c>
      <c r="K39">
        <v>3.4</v>
      </c>
      <c r="L39">
        <v>4.3</v>
      </c>
      <c r="M39">
        <v>2.4</v>
      </c>
      <c r="N39">
        <v>4.4000000000000004</v>
      </c>
      <c r="O39">
        <v>5.7</v>
      </c>
      <c r="P39">
        <v>5.0999999999999996</v>
      </c>
      <c r="Q39">
        <v>5.2</v>
      </c>
      <c r="R39">
        <v>2.1</v>
      </c>
      <c r="S39">
        <v>3.4</v>
      </c>
      <c r="T39">
        <v>0.6</v>
      </c>
      <c r="U39">
        <v>-4.2</v>
      </c>
      <c r="V39">
        <v>2.9</v>
      </c>
      <c r="W39">
        <v>1.7</v>
      </c>
      <c r="X39">
        <v>2.5</v>
      </c>
      <c r="Y39">
        <v>3.9</v>
      </c>
      <c r="Z39">
        <v>5.3</v>
      </c>
      <c r="AA39">
        <v>4.7</v>
      </c>
      <c r="AB39">
        <v>6.8</v>
      </c>
      <c r="AC39">
        <v>6.8</v>
      </c>
      <c r="AD39">
        <v>3.3</v>
      </c>
      <c r="AE39">
        <v>1.2</v>
      </c>
      <c r="AF39">
        <v>4.3</v>
      </c>
      <c r="AG39">
        <v>7.4</v>
      </c>
      <c r="AH39">
        <v>3.9</v>
      </c>
      <c r="AI39">
        <v>4.5999999999999996</v>
      </c>
      <c r="AJ39">
        <v>4.7</v>
      </c>
      <c r="AK39">
        <v>3</v>
      </c>
      <c r="AL39">
        <v>2.1</v>
      </c>
      <c r="AM39">
        <v>1.4</v>
      </c>
      <c r="AN39">
        <v>2.7</v>
      </c>
      <c r="AO39">
        <v>3.5</v>
      </c>
      <c r="AP39">
        <v>3.6</v>
      </c>
      <c r="AQ39">
        <v>3.7</v>
      </c>
      <c r="AR39">
        <v>3.7</v>
      </c>
      <c r="AS39">
        <v>3.7</v>
      </c>
      <c r="AT39">
        <v>3.6</v>
      </c>
      <c r="AU39" s="596">
        <v>4.0999999999999996</v>
      </c>
    </row>
    <row r="40" spans="1:47">
      <c r="A40" t="s">
        <v>5886</v>
      </c>
      <c r="B40">
        <v>7.4</v>
      </c>
      <c r="C40">
        <v>5.5</v>
      </c>
      <c r="D40">
        <v>4.0999999999999996</v>
      </c>
      <c r="E40">
        <v>3.1</v>
      </c>
      <c r="F40">
        <v>4.2</v>
      </c>
      <c r="G40">
        <v>2</v>
      </c>
      <c r="H40">
        <v>2</v>
      </c>
      <c r="I40">
        <v>1.6</v>
      </c>
      <c r="J40">
        <v>2.7</v>
      </c>
      <c r="K40">
        <v>-3.2</v>
      </c>
      <c r="L40">
        <v>5.0999999999999996</v>
      </c>
      <c r="M40">
        <v>-5.4</v>
      </c>
      <c r="N40">
        <v>8.5</v>
      </c>
      <c r="O40">
        <v>3</v>
      </c>
      <c r="P40">
        <v>-5.3</v>
      </c>
      <c r="Q40">
        <v>3.6</v>
      </c>
      <c r="R40">
        <v>-1.3</v>
      </c>
      <c r="S40">
        <v>4.2</v>
      </c>
      <c r="T40">
        <v>1.2</v>
      </c>
      <c r="U40">
        <v>1.9</v>
      </c>
      <c r="V40">
        <v>1.4</v>
      </c>
      <c r="W40">
        <v>3.3</v>
      </c>
      <c r="X40">
        <v>4.0999999999999996</v>
      </c>
      <c r="Y40">
        <v>2.5</v>
      </c>
      <c r="Z40">
        <v>-0.2</v>
      </c>
      <c r="AA40">
        <v>4.2</v>
      </c>
      <c r="AB40">
        <v>1.2</v>
      </c>
      <c r="AC40">
        <v>0.5</v>
      </c>
      <c r="AD40">
        <v>1</v>
      </c>
      <c r="AE40">
        <v>1.8</v>
      </c>
      <c r="AF40">
        <v>2.1</v>
      </c>
      <c r="AG40">
        <v>2.2000000000000002</v>
      </c>
      <c r="AH40">
        <v>3</v>
      </c>
      <c r="AI40">
        <v>3.5</v>
      </c>
      <c r="AJ40">
        <v>2</v>
      </c>
      <c r="AK40">
        <v>1</v>
      </c>
      <c r="AL40">
        <v>2.2000000000000002</v>
      </c>
      <c r="AM40">
        <v>2.7</v>
      </c>
      <c r="AN40">
        <v>2.8</v>
      </c>
      <c r="AO40">
        <v>2.8</v>
      </c>
      <c r="AP40">
        <v>2.9</v>
      </c>
      <c r="AQ40">
        <v>3.1</v>
      </c>
      <c r="AR40">
        <v>3.2</v>
      </c>
      <c r="AS40">
        <v>3.3</v>
      </c>
      <c r="AT40">
        <v>3.3</v>
      </c>
      <c r="AU40" s="596">
        <v>2.5</v>
      </c>
    </row>
    <row r="41" spans="1:47">
      <c r="A41" t="s">
        <v>5887</v>
      </c>
      <c r="B41">
        <v>2.4</v>
      </c>
      <c r="C41">
        <v>0.9</v>
      </c>
      <c r="D41">
        <v>-0.5</v>
      </c>
      <c r="E41">
        <v>1.4</v>
      </c>
      <c r="F41">
        <v>4.8</v>
      </c>
      <c r="G41">
        <v>0.5</v>
      </c>
      <c r="H41">
        <v>4.7</v>
      </c>
      <c r="I41">
        <v>2.7</v>
      </c>
      <c r="J41">
        <v>0.5</v>
      </c>
      <c r="K41">
        <v>-1.3</v>
      </c>
      <c r="L41">
        <v>-6.6</v>
      </c>
      <c r="M41">
        <v>-8.4</v>
      </c>
      <c r="N41">
        <v>-10.5</v>
      </c>
      <c r="O41">
        <v>-13.5</v>
      </c>
      <c r="P41">
        <v>-6.1</v>
      </c>
      <c r="Q41">
        <v>2.8</v>
      </c>
      <c r="R41">
        <v>-1.9</v>
      </c>
      <c r="S41">
        <v>-7.8</v>
      </c>
      <c r="T41">
        <v>-3.9</v>
      </c>
      <c r="U41">
        <v>-3.8</v>
      </c>
      <c r="V41">
        <v>-8.1</v>
      </c>
      <c r="W41">
        <v>-2.1</v>
      </c>
      <c r="X41">
        <v>2.9</v>
      </c>
      <c r="Y41">
        <v>5.6</v>
      </c>
      <c r="Z41">
        <v>6.7</v>
      </c>
      <c r="AA41">
        <v>6.1</v>
      </c>
      <c r="AB41">
        <v>5.3</v>
      </c>
      <c r="AC41">
        <v>6.3</v>
      </c>
      <c r="AD41">
        <v>6.2</v>
      </c>
      <c r="AE41">
        <v>2.9</v>
      </c>
      <c r="AF41">
        <v>7.1</v>
      </c>
      <c r="AG41">
        <v>6.9</v>
      </c>
      <c r="AH41">
        <v>7.1</v>
      </c>
      <c r="AI41">
        <v>8.5</v>
      </c>
      <c r="AJ41">
        <v>9.5</v>
      </c>
      <c r="AK41">
        <v>6.9</v>
      </c>
      <c r="AL41">
        <v>2.4</v>
      </c>
      <c r="AM41">
        <v>3.4</v>
      </c>
      <c r="AN41">
        <v>3.9</v>
      </c>
      <c r="AO41">
        <v>4.3</v>
      </c>
      <c r="AP41">
        <v>4.4000000000000004</v>
      </c>
      <c r="AQ41">
        <v>4.5</v>
      </c>
      <c r="AR41">
        <v>4.5999999999999996</v>
      </c>
      <c r="AS41">
        <v>4.7</v>
      </c>
      <c r="AT41">
        <v>4.9000000000000004</v>
      </c>
      <c r="AU41" s="596">
        <v>4</v>
      </c>
    </row>
    <row r="42" spans="1:47">
      <c r="A42" t="s">
        <v>5888</v>
      </c>
      <c r="B42">
        <v>12.7</v>
      </c>
      <c r="C42">
        <v>2.6</v>
      </c>
      <c r="D42">
        <v>2.4</v>
      </c>
      <c r="E42">
        <v>2.4</v>
      </c>
      <c r="F42">
        <v>2.4</v>
      </c>
      <c r="G42">
        <v>2.4</v>
      </c>
      <c r="H42">
        <v>2.2999999999999998</v>
      </c>
      <c r="I42">
        <v>2.2999999999999998</v>
      </c>
      <c r="J42">
        <v>21.9</v>
      </c>
      <c r="K42">
        <v>21.3</v>
      </c>
      <c r="L42">
        <v>1</v>
      </c>
      <c r="M42">
        <v>2.4</v>
      </c>
      <c r="N42">
        <v>2.6</v>
      </c>
      <c r="O42">
        <v>-1</v>
      </c>
      <c r="P42">
        <v>-5.5</v>
      </c>
      <c r="Q42">
        <v>4</v>
      </c>
      <c r="R42">
        <v>4.3</v>
      </c>
      <c r="S42">
        <v>-0.6</v>
      </c>
      <c r="T42">
        <v>3.7</v>
      </c>
      <c r="U42">
        <v>-2.6</v>
      </c>
      <c r="V42">
        <v>7.6</v>
      </c>
      <c r="W42">
        <v>3.8</v>
      </c>
      <c r="X42">
        <v>4.5999999999999996</v>
      </c>
      <c r="Y42">
        <v>0.8</v>
      </c>
      <c r="Z42">
        <v>3.5</v>
      </c>
      <c r="AA42">
        <v>7.8</v>
      </c>
      <c r="AB42">
        <v>6.2</v>
      </c>
      <c r="AC42">
        <v>-1.6</v>
      </c>
      <c r="AD42">
        <v>5.6</v>
      </c>
      <c r="AE42">
        <v>7.8</v>
      </c>
      <c r="AF42">
        <v>8.6999999999999993</v>
      </c>
      <c r="AG42">
        <v>3.4</v>
      </c>
      <c r="AH42">
        <v>3.8</v>
      </c>
      <c r="AI42">
        <v>3.3</v>
      </c>
      <c r="AJ42">
        <v>6.8</v>
      </c>
      <c r="AK42">
        <v>2.6</v>
      </c>
      <c r="AL42">
        <v>-2.8</v>
      </c>
      <c r="AM42">
        <v>-3.1</v>
      </c>
      <c r="AN42">
        <v>0.8</v>
      </c>
      <c r="AO42">
        <v>5.4</v>
      </c>
      <c r="AP42">
        <v>1.5</v>
      </c>
      <c r="AQ42">
        <v>1.9</v>
      </c>
      <c r="AR42">
        <v>0</v>
      </c>
      <c r="AS42">
        <v>1.2</v>
      </c>
      <c r="AT42">
        <v>2.2000000000000002</v>
      </c>
      <c r="AU42" s="596">
        <v>5.7</v>
      </c>
    </row>
    <row r="43" spans="1:47">
      <c r="A43" t="s">
        <v>5889</v>
      </c>
      <c r="B43">
        <v>0.8</v>
      </c>
      <c r="C43">
        <v>-2.2999999999999998</v>
      </c>
      <c r="D43">
        <v>-7.3</v>
      </c>
      <c r="E43">
        <v>2.9</v>
      </c>
      <c r="F43">
        <v>8</v>
      </c>
      <c r="G43">
        <v>0.7</v>
      </c>
      <c r="H43">
        <v>5.5</v>
      </c>
      <c r="I43">
        <v>4.8</v>
      </c>
      <c r="J43">
        <v>3.4</v>
      </c>
      <c r="K43">
        <v>5.7</v>
      </c>
      <c r="L43">
        <v>3.6</v>
      </c>
      <c r="M43">
        <v>2.2999999999999998</v>
      </c>
      <c r="N43">
        <v>9.1999999999999993</v>
      </c>
      <c r="O43">
        <v>7.1</v>
      </c>
      <c r="P43">
        <v>4.5</v>
      </c>
      <c r="Q43">
        <v>4.0999999999999996</v>
      </c>
      <c r="R43">
        <v>1.2</v>
      </c>
      <c r="S43">
        <v>5.6</v>
      </c>
      <c r="T43">
        <v>7</v>
      </c>
      <c r="U43">
        <v>3.9</v>
      </c>
      <c r="V43">
        <v>3.8</v>
      </c>
      <c r="W43">
        <v>3.5</v>
      </c>
      <c r="X43">
        <v>3.3</v>
      </c>
      <c r="Y43">
        <v>4.3</v>
      </c>
      <c r="Z43">
        <v>4.3</v>
      </c>
      <c r="AA43">
        <v>3.9</v>
      </c>
      <c r="AB43">
        <v>7.2</v>
      </c>
      <c r="AC43">
        <v>8.1999999999999993</v>
      </c>
      <c r="AD43">
        <v>4.5999999999999996</v>
      </c>
      <c r="AE43">
        <v>-1</v>
      </c>
      <c r="AF43">
        <v>5</v>
      </c>
      <c r="AG43">
        <v>4.3</v>
      </c>
      <c r="AH43">
        <v>4.8</v>
      </c>
      <c r="AI43">
        <v>2.2999999999999998</v>
      </c>
      <c r="AJ43">
        <v>3.5</v>
      </c>
      <c r="AK43">
        <v>3.6</v>
      </c>
      <c r="AL43">
        <v>4.2</v>
      </c>
      <c r="AM43">
        <v>3.4</v>
      </c>
      <c r="AN43">
        <v>2.7</v>
      </c>
      <c r="AO43">
        <v>2.9</v>
      </c>
      <c r="AP43">
        <v>2.8</v>
      </c>
      <c r="AQ43">
        <v>3</v>
      </c>
      <c r="AR43">
        <v>3.1</v>
      </c>
      <c r="AS43">
        <v>3.3</v>
      </c>
      <c r="AT43">
        <v>3.5</v>
      </c>
      <c r="AU43" s="596">
        <v>3.2</v>
      </c>
    </row>
    <row r="44" spans="1:47">
      <c r="A44" t="s">
        <v>5890</v>
      </c>
      <c r="B44" t="s">
        <v>5849</v>
      </c>
      <c r="C44" t="s">
        <v>5849</v>
      </c>
      <c r="D44" t="s">
        <v>5849</v>
      </c>
      <c r="E44" t="s">
        <v>5849</v>
      </c>
      <c r="F44" t="s">
        <v>5849</v>
      </c>
      <c r="G44" t="s">
        <v>5849</v>
      </c>
      <c r="H44" t="s">
        <v>5849</v>
      </c>
      <c r="I44" t="s">
        <v>5849</v>
      </c>
      <c r="J44" t="s">
        <v>5849</v>
      </c>
      <c r="K44" t="s">
        <v>5849</v>
      </c>
      <c r="L44" t="s">
        <v>5849</v>
      </c>
      <c r="M44" t="s">
        <v>5849</v>
      </c>
      <c r="N44" t="s">
        <v>5849</v>
      </c>
      <c r="O44">
        <v>-8</v>
      </c>
      <c r="P44">
        <v>5.9</v>
      </c>
      <c r="Q44">
        <v>6.6</v>
      </c>
      <c r="R44">
        <v>5.9</v>
      </c>
      <c r="S44">
        <v>6.6</v>
      </c>
      <c r="T44">
        <v>1.9</v>
      </c>
      <c r="U44">
        <v>-0.9</v>
      </c>
      <c r="V44">
        <v>3.7</v>
      </c>
      <c r="W44">
        <v>3.5</v>
      </c>
      <c r="X44">
        <v>5.3</v>
      </c>
      <c r="Y44">
        <v>5.6</v>
      </c>
      <c r="Z44">
        <v>3.9</v>
      </c>
      <c r="AA44">
        <v>4.0999999999999996</v>
      </c>
      <c r="AB44">
        <v>4.9000000000000004</v>
      </c>
      <c r="AC44">
        <v>5.3</v>
      </c>
      <c r="AD44">
        <v>2</v>
      </c>
      <c r="AE44">
        <v>-7.3</v>
      </c>
      <c r="AF44">
        <v>-1.5</v>
      </c>
      <c r="AG44">
        <v>-0.3</v>
      </c>
      <c r="AH44">
        <v>-2.2999999999999998</v>
      </c>
      <c r="AI44">
        <v>-0.5</v>
      </c>
      <c r="AJ44">
        <v>-0.1</v>
      </c>
      <c r="AK44">
        <v>2.4</v>
      </c>
      <c r="AL44">
        <v>3.5</v>
      </c>
      <c r="AM44">
        <v>2.9</v>
      </c>
      <c r="AN44">
        <v>2.7</v>
      </c>
      <c r="AO44">
        <v>2.6</v>
      </c>
      <c r="AP44">
        <v>2.5</v>
      </c>
      <c r="AQ44">
        <v>2.4</v>
      </c>
      <c r="AR44">
        <v>2.2000000000000002</v>
      </c>
      <c r="AS44">
        <v>2</v>
      </c>
      <c r="AT44">
        <v>2</v>
      </c>
      <c r="AU44" s="596">
        <v>3.5</v>
      </c>
    </row>
    <row r="45" spans="1:47">
      <c r="A45" t="s">
        <v>5891</v>
      </c>
      <c r="B45">
        <v>5.9</v>
      </c>
      <c r="C45">
        <v>3.1</v>
      </c>
      <c r="D45">
        <v>6.3</v>
      </c>
      <c r="E45">
        <v>5.3</v>
      </c>
      <c r="F45">
        <v>8.8000000000000007</v>
      </c>
      <c r="G45">
        <v>4.7</v>
      </c>
      <c r="H45">
        <v>3.6</v>
      </c>
      <c r="I45">
        <v>7.1</v>
      </c>
      <c r="J45">
        <v>8.3000000000000007</v>
      </c>
      <c r="K45">
        <v>8.1</v>
      </c>
      <c r="L45">
        <v>7.4</v>
      </c>
      <c r="M45">
        <v>0.7</v>
      </c>
      <c r="N45">
        <v>9.4</v>
      </c>
      <c r="O45">
        <v>0.7</v>
      </c>
      <c r="P45">
        <v>5.9</v>
      </c>
      <c r="Q45">
        <v>9.9</v>
      </c>
      <c r="R45">
        <v>1.3</v>
      </c>
      <c r="S45">
        <v>2.6</v>
      </c>
      <c r="T45">
        <v>6.1</v>
      </c>
      <c r="U45">
        <v>5</v>
      </c>
      <c r="V45">
        <v>6</v>
      </c>
      <c r="W45">
        <v>4</v>
      </c>
      <c r="X45">
        <v>3.7</v>
      </c>
      <c r="Y45">
        <v>2.6</v>
      </c>
      <c r="Z45">
        <v>5</v>
      </c>
      <c r="AA45">
        <v>4.9000000000000004</v>
      </c>
      <c r="AB45">
        <v>4.7</v>
      </c>
      <c r="AC45">
        <v>5.0999999999999996</v>
      </c>
      <c r="AD45">
        <v>3.6</v>
      </c>
      <c r="AE45">
        <v>-2</v>
      </c>
      <c r="AF45">
        <v>1.3</v>
      </c>
      <c r="AG45">
        <v>0.4</v>
      </c>
      <c r="AH45">
        <v>-2.9</v>
      </c>
      <c r="AI45">
        <v>-5.8</v>
      </c>
      <c r="AJ45">
        <v>-1.3</v>
      </c>
      <c r="AK45">
        <v>2</v>
      </c>
      <c r="AL45">
        <v>4.8</v>
      </c>
      <c r="AM45">
        <v>4.5</v>
      </c>
      <c r="AN45">
        <v>3.9</v>
      </c>
      <c r="AO45">
        <v>3.5</v>
      </c>
      <c r="AP45">
        <v>3.3</v>
      </c>
      <c r="AQ45">
        <v>2.9</v>
      </c>
      <c r="AR45">
        <v>2.6</v>
      </c>
      <c r="AS45">
        <v>2.5</v>
      </c>
      <c r="AT45">
        <v>2.4</v>
      </c>
      <c r="AU45" s="596">
        <v>2.7</v>
      </c>
    </row>
    <row r="46" spans="1:47">
      <c r="A46" t="s">
        <v>5892</v>
      </c>
      <c r="B46" t="s">
        <v>5849</v>
      </c>
      <c r="C46" t="s">
        <v>5849</v>
      </c>
      <c r="D46" t="s">
        <v>5849</v>
      </c>
      <c r="E46" t="s">
        <v>5849</v>
      </c>
      <c r="F46" t="s">
        <v>5849</v>
      </c>
      <c r="G46" t="s">
        <v>5849</v>
      </c>
      <c r="H46" t="s">
        <v>5849</v>
      </c>
      <c r="I46" t="s">
        <v>5849</v>
      </c>
      <c r="J46" t="s">
        <v>5849</v>
      </c>
      <c r="K46" t="s">
        <v>5849</v>
      </c>
      <c r="L46" t="s">
        <v>5849</v>
      </c>
      <c r="M46" t="s">
        <v>5849</v>
      </c>
      <c r="N46" t="s">
        <v>5849</v>
      </c>
      <c r="O46" t="s">
        <v>5849</v>
      </c>
      <c r="P46" t="s">
        <v>5849</v>
      </c>
      <c r="Q46" t="s">
        <v>5849</v>
      </c>
      <c r="R46">
        <v>4.5</v>
      </c>
      <c r="S46">
        <v>-0.6</v>
      </c>
      <c r="T46">
        <v>-0.3</v>
      </c>
      <c r="U46">
        <v>1.4</v>
      </c>
      <c r="V46">
        <v>4.3</v>
      </c>
      <c r="W46">
        <v>2.9</v>
      </c>
      <c r="X46">
        <v>1.7</v>
      </c>
      <c r="Y46">
        <v>3.6</v>
      </c>
      <c r="Z46">
        <v>4.9000000000000004</v>
      </c>
      <c r="AA46">
        <v>6.5</v>
      </c>
      <c r="AB46">
        <v>6.9</v>
      </c>
      <c r="AC46">
        <v>5.6</v>
      </c>
      <c r="AD46">
        <v>2.7</v>
      </c>
      <c r="AE46">
        <v>-4.8</v>
      </c>
      <c r="AF46">
        <v>2.2999999999999998</v>
      </c>
      <c r="AG46">
        <v>1.8</v>
      </c>
      <c r="AH46">
        <v>-0.8</v>
      </c>
      <c r="AI46">
        <v>-0.5</v>
      </c>
      <c r="AJ46">
        <v>2.7</v>
      </c>
      <c r="AK46">
        <v>5.3</v>
      </c>
      <c r="AL46">
        <v>2.5</v>
      </c>
      <c r="AM46">
        <v>4.4000000000000004</v>
      </c>
      <c r="AN46">
        <v>2.9</v>
      </c>
      <c r="AO46">
        <v>2.9</v>
      </c>
      <c r="AP46">
        <v>2.7</v>
      </c>
      <c r="AQ46">
        <v>2.5</v>
      </c>
      <c r="AR46">
        <v>2.5</v>
      </c>
      <c r="AS46">
        <v>2.5</v>
      </c>
      <c r="AT46">
        <v>2.5</v>
      </c>
      <c r="AU46" s="596">
        <v>2.9</v>
      </c>
    </row>
    <row r="47" spans="1:47">
      <c r="A47" t="s">
        <v>5893</v>
      </c>
      <c r="B47">
        <v>5.2</v>
      </c>
      <c r="C47">
        <v>3.5</v>
      </c>
      <c r="D47">
        <v>0.2</v>
      </c>
      <c r="E47">
        <v>-2.5</v>
      </c>
      <c r="F47">
        <v>-2</v>
      </c>
      <c r="G47">
        <v>3.6</v>
      </c>
      <c r="H47">
        <v>4.8</v>
      </c>
      <c r="I47">
        <v>-0.5</v>
      </c>
      <c r="J47">
        <v>1.1000000000000001</v>
      </c>
      <c r="K47">
        <v>3</v>
      </c>
      <c r="L47">
        <v>-1.1000000000000001</v>
      </c>
      <c r="M47">
        <v>0</v>
      </c>
      <c r="N47">
        <v>-0.3</v>
      </c>
      <c r="O47">
        <v>-0.2</v>
      </c>
      <c r="P47">
        <v>0.2</v>
      </c>
      <c r="Q47">
        <v>5.6</v>
      </c>
      <c r="R47">
        <v>8.1</v>
      </c>
      <c r="S47">
        <v>5.7</v>
      </c>
      <c r="T47">
        <v>4.9000000000000004</v>
      </c>
      <c r="U47">
        <v>1.6</v>
      </c>
      <c r="V47">
        <v>-2.1</v>
      </c>
      <c r="W47">
        <v>0.1</v>
      </c>
      <c r="X47">
        <v>-1.7</v>
      </c>
      <c r="Y47">
        <v>-1.4</v>
      </c>
      <c r="Z47">
        <v>1.2</v>
      </c>
      <c r="AA47">
        <v>1.7</v>
      </c>
      <c r="AB47">
        <v>1.5</v>
      </c>
      <c r="AC47">
        <v>1.8</v>
      </c>
      <c r="AD47">
        <v>2.5</v>
      </c>
      <c r="AE47">
        <v>3.3</v>
      </c>
      <c r="AF47">
        <v>2</v>
      </c>
      <c r="AG47">
        <v>-4.9000000000000004</v>
      </c>
      <c r="AH47">
        <v>10.9</v>
      </c>
      <c r="AI47">
        <v>9.3000000000000007</v>
      </c>
      <c r="AJ47">
        <v>8.8000000000000007</v>
      </c>
      <c r="AK47">
        <v>8.8000000000000007</v>
      </c>
      <c r="AL47">
        <v>8</v>
      </c>
      <c r="AM47">
        <v>7.7</v>
      </c>
      <c r="AN47">
        <v>7.4</v>
      </c>
      <c r="AO47">
        <v>7.5</v>
      </c>
      <c r="AP47">
        <v>7.2</v>
      </c>
      <c r="AQ47">
        <v>7</v>
      </c>
      <c r="AR47">
        <v>6.7</v>
      </c>
      <c r="AS47">
        <v>6.5</v>
      </c>
      <c r="AT47">
        <v>6.5</v>
      </c>
      <c r="AU47" s="596">
        <v>2</v>
      </c>
    </row>
    <row r="48" spans="1:47">
      <c r="A48" t="s">
        <v>5894</v>
      </c>
      <c r="B48">
        <v>-0.5</v>
      </c>
      <c r="C48">
        <v>-0.7</v>
      </c>
      <c r="D48">
        <v>3.7</v>
      </c>
      <c r="E48">
        <v>2.6</v>
      </c>
      <c r="F48">
        <v>4.2</v>
      </c>
      <c r="G48">
        <v>4</v>
      </c>
      <c r="H48">
        <v>4.9000000000000004</v>
      </c>
      <c r="I48">
        <v>0.3</v>
      </c>
      <c r="J48">
        <v>0</v>
      </c>
      <c r="K48">
        <v>0.6</v>
      </c>
      <c r="L48">
        <v>1.5</v>
      </c>
      <c r="M48">
        <v>1.4</v>
      </c>
      <c r="N48">
        <v>2</v>
      </c>
      <c r="O48">
        <v>0</v>
      </c>
      <c r="P48">
        <v>5.3</v>
      </c>
      <c r="Q48">
        <v>3</v>
      </c>
      <c r="R48">
        <v>2.9</v>
      </c>
      <c r="S48">
        <v>3.3</v>
      </c>
      <c r="T48">
        <v>2.2000000000000002</v>
      </c>
      <c r="U48">
        <v>2.9</v>
      </c>
      <c r="V48">
        <v>3.7</v>
      </c>
      <c r="W48">
        <v>0.8</v>
      </c>
      <c r="X48">
        <v>0.5</v>
      </c>
      <c r="Y48">
        <v>0.4</v>
      </c>
      <c r="Z48">
        <v>2.7</v>
      </c>
      <c r="AA48">
        <v>2.2999999999999998</v>
      </c>
      <c r="AB48">
        <v>3.9</v>
      </c>
      <c r="AC48">
        <v>0.9</v>
      </c>
      <c r="AD48">
        <v>-0.5</v>
      </c>
      <c r="AE48">
        <v>-4.9000000000000004</v>
      </c>
      <c r="AF48">
        <v>1.9</v>
      </c>
      <c r="AG48">
        <v>1.3</v>
      </c>
      <c r="AH48">
        <v>0.2</v>
      </c>
      <c r="AI48">
        <v>0.9</v>
      </c>
      <c r="AJ48">
        <v>1.6</v>
      </c>
      <c r="AK48">
        <v>2.2999999999999998</v>
      </c>
      <c r="AL48">
        <v>2.4</v>
      </c>
      <c r="AM48">
        <v>2.2999999999999998</v>
      </c>
      <c r="AN48">
        <v>1.2</v>
      </c>
      <c r="AO48">
        <v>1.7</v>
      </c>
      <c r="AP48">
        <v>1.8</v>
      </c>
      <c r="AQ48">
        <v>1.6</v>
      </c>
      <c r="AR48">
        <v>1.6</v>
      </c>
      <c r="AS48">
        <v>1.6</v>
      </c>
      <c r="AT48">
        <v>1.6</v>
      </c>
      <c r="AU48" s="596">
        <v>6.4</v>
      </c>
    </row>
    <row r="49" spans="1:47">
      <c r="A49" t="s">
        <v>5895</v>
      </c>
      <c r="B49" t="s">
        <v>5849</v>
      </c>
      <c r="C49" t="s">
        <v>5849</v>
      </c>
      <c r="D49" t="s">
        <v>5849</v>
      </c>
      <c r="E49" t="s">
        <v>5849</v>
      </c>
      <c r="F49" t="s">
        <v>5849</v>
      </c>
      <c r="G49" t="s">
        <v>5849</v>
      </c>
      <c r="H49" t="s">
        <v>5849</v>
      </c>
      <c r="I49" t="s">
        <v>5849</v>
      </c>
      <c r="J49" t="s">
        <v>5849</v>
      </c>
      <c r="K49" t="s">
        <v>5849</v>
      </c>
      <c r="L49" t="s">
        <v>5849</v>
      </c>
      <c r="M49">
        <v>-4.5</v>
      </c>
      <c r="N49">
        <v>0.6</v>
      </c>
      <c r="O49">
        <v>-6.8</v>
      </c>
      <c r="P49">
        <v>-1.4</v>
      </c>
      <c r="Q49">
        <v>-3.5</v>
      </c>
      <c r="R49">
        <v>-3.7</v>
      </c>
      <c r="S49">
        <v>-1.2</v>
      </c>
      <c r="T49">
        <v>0.1</v>
      </c>
      <c r="U49">
        <v>2.9</v>
      </c>
      <c r="V49">
        <v>0.7</v>
      </c>
      <c r="W49">
        <v>1.8</v>
      </c>
      <c r="X49">
        <v>3.2</v>
      </c>
      <c r="Y49">
        <v>3.2</v>
      </c>
      <c r="Z49">
        <v>2.8</v>
      </c>
      <c r="AA49">
        <v>3.1</v>
      </c>
      <c r="AB49">
        <v>4.8</v>
      </c>
      <c r="AC49">
        <v>5</v>
      </c>
      <c r="AD49">
        <v>5.8</v>
      </c>
      <c r="AE49">
        <v>1.6</v>
      </c>
      <c r="AF49">
        <v>4.0999999999999996</v>
      </c>
      <c r="AG49">
        <v>7.3</v>
      </c>
      <c r="AH49">
        <v>4.8</v>
      </c>
      <c r="AI49">
        <v>5</v>
      </c>
      <c r="AJ49">
        <v>6</v>
      </c>
      <c r="AK49">
        <v>6.5</v>
      </c>
      <c r="AL49">
        <v>6.5</v>
      </c>
      <c r="AM49">
        <v>6.7</v>
      </c>
      <c r="AN49">
        <v>6.7</v>
      </c>
      <c r="AO49">
        <v>6.7</v>
      </c>
      <c r="AP49">
        <v>6</v>
      </c>
      <c r="AQ49">
        <v>6</v>
      </c>
      <c r="AR49">
        <v>6</v>
      </c>
      <c r="AS49">
        <v>6</v>
      </c>
      <c r="AT49">
        <v>6</v>
      </c>
      <c r="AU49" s="596">
        <v>1.5</v>
      </c>
    </row>
    <row r="50" spans="1:47">
      <c r="A50" t="s">
        <v>5896</v>
      </c>
      <c r="B50">
        <v>13.4</v>
      </c>
      <c r="C50">
        <v>10.8</v>
      </c>
      <c r="D50">
        <v>4.0999999999999996</v>
      </c>
      <c r="E50">
        <v>2.6</v>
      </c>
      <c r="F50">
        <v>4.2</v>
      </c>
      <c r="G50">
        <v>1.4</v>
      </c>
      <c r="H50">
        <v>7.1</v>
      </c>
      <c r="I50">
        <v>6.3</v>
      </c>
      <c r="J50">
        <v>7.8</v>
      </c>
      <c r="K50">
        <v>-0.2</v>
      </c>
      <c r="L50">
        <v>5.4</v>
      </c>
      <c r="M50">
        <v>1.3</v>
      </c>
      <c r="N50">
        <v>2</v>
      </c>
      <c r="O50">
        <v>2.2000000000000002</v>
      </c>
      <c r="P50">
        <v>0</v>
      </c>
      <c r="Q50">
        <v>3</v>
      </c>
      <c r="R50">
        <v>3.1</v>
      </c>
      <c r="S50">
        <v>2.2000000000000002</v>
      </c>
      <c r="T50">
        <v>3.8</v>
      </c>
      <c r="U50">
        <v>0.4</v>
      </c>
      <c r="V50">
        <v>2.2999999999999998</v>
      </c>
      <c r="W50">
        <v>-0.1</v>
      </c>
      <c r="X50">
        <v>-2.8</v>
      </c>
      <c r="Y50">
        <v>6.4</v>
      </c>
      <c r="Z50">
        <v>3.1</v>
      </c>
      <c r="AA50">
        <v>0.7</v>
      </c>
      <c r="AB50">
        <v>4.7</v>
      </c>
      <c r="AC50">
        <v>6.4</v>
      </c>
      <c r="AD50">
        <v>7.1</v>
      </c>
      <c r="AE50">
        <v>-1.2</v>
      </c>
      <c r="AF50">
        <v>0.7</v>
      </c>
      <c r="AG50">
        <v>-0.2</v>
      </c>
      <c r="AH50">
        <v>-1.1000000000000001</v>
      </c>
      <c r="AI50">
        <v>0.8</v>
      </c>
      <c r="AJ50">
        <v>4.2</v>
      </c>
      <c r="AK50">
        <v>-3.7</v>
      </c>
      <c r="AL50">
        <v>2.6</v>
      </c>
      <c r="AM50">
        <v>-5.4</v>
      </c>
      <c r="AN50">
        <v>-12</v>
      </c>
      <c r="AO50">
        <v>8</v>
      </c>
      <c r="AP50">
        <v>7</v>
      </c>
      <c r="AQ50">
        <v>4.3</v>
      </c>
      <c r="AR50">
        <v>3.8</v>
      </c>
      <c r="AS50">
        <v>1.6</v>
      </c>
      <c r="AT50">
        <v>1.5</v>
      </c>
      <c r="AU50" s="596">
        <v>6</v>
      </c>
    </row>
    <row r="51" spans="1:47">
      <c r="A51" t="s">
        <v>5897</v>
      </c>
      <c r="B51">
        <v>8</v>
      </c>
      <c r="C51">
        <v>4.3</v>
      </c>
      <c r="D51">
        <v>1.7</v>
      </c>
      <c r="E51">
        <v>4.5999999999999996</v>
      </c>
      <c r="F51">
        <v>1.3</v>
      </c>
      <c r="G51">
        <v>-2.1</v>
      </c>
      <c r="H51">
        <v>3.5</v>
      </c>
      <c r="I51">
        <v>10.1</v>
      </c>
      <c r="J51">
        <v>2.2000000000000002</v>
      </c>
      <c r="K51">
        <v>4.4000000000000004</v>
      </c>
      <c r="L51">
        <v>-5.5</v>
      </c>
      <c r="M51">
        <v>0.9</v>
      </c>
      <c r="N51">
        <v>11.2</v>
      </c>
      <c r="O51">
        <v>7.4</v>
      </c>
      <c r="P51">
        <v>2.6</v>
      </c>
      <c r="Q51">
        <v>5.7</v>
      </c>
      <c r="R51">
        <v>6</v>
      </c>
      <c r="S51">
        <v>8.9</v>
      </c>
      <c r="T51">
        <v>6.7</v>
      </c>
      <c r="U51">
        <v>5.9</v>
      </c>
      <c r="V51">
        <v>4.7</v>
      </c>
      <c r="W51">
        <v>2.5</v>
      </c>
      <c r="X51">
        <v>4.5</v>
      </c>
      <c r="Y51">
        <v>-1.3</v>
      </c>
      <c r="Z51">
        <v>2.6</v>
      </c>
      <c r="AA51">
        <v>9.4</v>
      </c>
      <c r="AB51">
        <v>9.1999999999999993</v>
      </c>
      <c r="AC51">
        <v>7.4</v>
      </c>
      <c r="AD51">
        <v>3.2</v>
      </c>
      <c r="AE51">
        <v>0.9</v>
      </c>
      <c r="AF51">
        <v>8.3000000000000007</v>
      </c>
      <c r="AG51">
        <v>3.1</v>
      </c>
      <c r="AH51">
        <v>2.7</v>
      </c>
      <c r="AI51">
        <v>4.9000000000000004</v>
      </c>
      <c r="AJ51">
        <v>7.6</v>
      </c>
      <c r="AK51">
        <v>7</v>
      </c>
      <c r="AL51">
        <v>6.6</v>
      </c>
      <c r="AM51">
        <v>4.5999999999999996</v>
      </c>
      <c r="AN51">
        <v>7</v>
      </c>
      <c r="AO51">
        <v>5.0999999999999996</v>
      </c>
      <c r="AP51">
        <v>5</v>
      </c>
      <c r="AQ51">
        <v>5</v>
      </c>
      <c r="AR51">
        <v>5</v>
      </c>
      <c r="AS51">
        <v>5</v>
      </c>
      <c r="AT51">
        <v>5</v>
      </c>
      <c r="AU51" s="596">
        <v>4.3</v>
      </c>
    </row>
    <row r="52" spans="1:47">
      <c r="A52" t="s">
        <v>5898</v>
      </c>
      <c r="B52">
        <v>4.9000000000000004</v>
      </c>
      <c r="C52">
        <v>3.9</v>
      </c>
      <c r="D52">
        <v>1.2</v>
      </c>
      <c r="E52">
        <v>-2.8</v>
      </c>
      <c r="F52">
        <v>4.2</v>
      </c>
      <c r="G52">
        <v>4.4000000000000004</v>
      </c>
      <c r="H52">
        <v>3.1</v>
      </c>
      <c r="I52">
        <v>-6</v>
      </c>
      <c r="J52">
        <v>10.5</v>
      </c>
      <c r="K52">
        <v>0.3</v>
      </c>
      <c r="L52">
        <v>3</v>
      </c>
      <c r="M52">
        <v>5.0999999999999996</v>
      </c>
      <c r="N52">
        <v>3.6</v>
      </c>
      <c r="O52">
        <v>2</v>
      </c>
      <c r="P52">
        <v>4.3</v>
      </c>
      <c r="Q52">
        <v>2.2999999999999998</v>
      </c>
      <c r="R52">
        <v>1.7</v>
      </c>
      <c r="S52">
        <v>4.3</v>
      </c>
      <c r="T52">
        <v>3.3</v>
      </c>
      <c r="U52">
        <v>-4.7</v>
      </c>
      <c r="V52">
        <v>1.1000000000000001</v>
      </c>
      <c r="W52">
        <v>4</v>
      </c>
      <c r="X52">
        <v>4.0999999999999996</v>
      </c>
      <c r="Y52">
        <v>2.7</v>
      </c>
      <c r="Z52">
        <v>8.1999999999999993</v>
      </c>
      <c r="AA52">
        <v>5.3</v>
      </c>
      <c r="AB52">
        <v>4.4000000000000004</v>
      </c>
      <c r="AC52">
        <v>2.2000000000000002</v>
      </c>
      <c r="AD52">
        <v>6.4</v>
      </c>
      <c r="AE52">
        <v>0.6</v>
      </c>
      <c r="AF52">
        <v>3.5</v>
      </c>
      <c r="AG52">
        <v>7.9</v>
      </c>
      <c r="AH52">
        <v>5.6</v>
      </c>
      <c r="AI52">
        <v>4.9000000000000004</v>
      </c>
      <c r="AJ52">
        <v>3.8</v>
      </c>
      <c r="AK52">
        <v>0.1</v>
      </c>
      <c r="AL52">
        <v>-1.2</v>
      </c>
      <c r="AM52">
        <v>2.4</v>
      </c>
      <c r="AN52">
        <v>1.1000000000000001</v>
      </c>
      <c r="AO52">
        <v>-0.5</v>
      </c>
      <c r="AP52">
        <v>0.2</v>
      </c>
      <c r="AQ52">
        <v>1.2</v>
      </c>
      <c r="AR52">
        <v>2.7</v>
      </c>
      <c r="AS52">
        <v>2.2999999999999998</v>
      </c>
      <c r="AT52">
        <v>2.1</v>
      </c>
      <c r="AU52" s="596">
        <v>5</v>
      </c>
    </row>
    <row r="53" spans="1:47">
      <c r="A53" t="s">
        <v>5899</v>
      </c>
      <c r="B53">
        <v>3.4</v>
      </c>
      <c r="C53">
        <v>2.2000000000000002</v>
      </c>
      <c r="D53">
        <v>7.3</v>
      </c>
      <c r="E53">
        <v>8.9</v>
      </c>
      <c r="F53">
        <v>8</v>
      </c>
      <c r="G53">
        <v>7.4</v>
      </c>
      <c r="H53">
        <v>4.8</v>
      </c>
      <c r="I53">
        <v>4.3</v>
      </c>
      <c r="J53">
        <v>4</v>
      </c>
      <c r="K53">
        <v>3</v>
      </c>
      <c r="L53">
        <v>2.2999999999999998</v>
      </c>
      <c r="M53">
        <v>2.1</v>
      </c>
      <c r="N53">
        <v>0.3</v>
      </c>
      <c r="O53">
        <v>2.9</v>
      </c>
      <c r="P53">
        <v>4.2</v>
      </c>
      <c r="Q53">
        <v>4.5</v>
      </c>
      <c r="R53">
        <v>4.9000000000000004</v>
      </c>
      <c r="S53">
        <v>5.9</v>
      </c>
      <c r="T53">
        <v>7.5</v>
      </c>
      <c r="U53">
        <v>6.1</v>
      </c>
      <c r="V53">
        <v>5.4</v>
      </c>
      <c r="W53">
        <v>3.5</v>
      </c>
      <c r="X53">
        <v>3.2</v>
      </c>
      <c r="Y53">
        <v>3.2</v>
      </c>
      <c r="Z53">
        <v>4.0999999999999996</v>
      </c>
      <c r="AA53">
        <v>4.5</v>
      </c>
      <c r="AB53">
        <v>6.8</v>
      </c>
      <c r="AC53">
        <v>7.1</v>
      </c>
      <c r="AD53">
        <v>7.2</v>
      </c>
      <c r="AE53">
        <v>4.7</v>
      </c>
      <c r="AF53">
        <v>5.0999999999999996</v>
      </c>
      <c r="AG53">
        <v>1.8</v>
      </c>
      <c r="AH53">
        <v>2.2000000000000002</v>
      </c>
      <c r="AI53">
        <v>3.3</v>
      </c>
      <c r="AJ53">
        <v>2.9</v>
      </c>
      <c r="AK53">
        <v>4.4000000000000004</v>
      </c>
      <c r="AL53">
        <v>4.3</v>
      </c>
      <c r="AM53">
        <v>4.2</v>
      </c>
      <c r="AN53">
        <v>5.3</v>
      </c>
      <c r="AO53">
        <v>5.5</v>
      </c>
      <c r="AP53">
        <v>5.9</v>
      </c>
      <c r="AQ53">
        <v>6</v>
      </c>
      <c r="AR53">
        <v>6</v>
      </c>
      <c r="AS53">
        <v>6</v>
      </c>
      <c r="AT53">
        <v>6</v>
      </c>
      <c r="AU53" s="596">
        <v>0.8</v>
      </c>
    </row>
    <row r="54" spans="1:47">
      <c r="A54" t="s">
        <v>5900</v>
      </c>
      <c r="B54">
        <v>-8.6</v>
      </c>
      <c r="C54">
        <v>-5.7</v>
      </c>
      <c r="D54">
        <v>-6.3</v>
      </c>
      <c r="E54">
        <v>1.5</v>
      </c>
      <c r="F54">
        <v>1.3</v>
      </c>
      <c r="G54">
        <v>0.6</v>
      </c>
      <c r="H54">
        <v>0.2</v>
      </c>
      <c r="I54">
        <v>2.5</v>
      </c>
      <c r="J54">
        <v>1.9</v>
      </c>
      <c r="K54">
        <v>1</v>
      </c>
      <c r="L54">
        <v>4.8</v>
      </c>
      <c r="M54">
        <v>1.5</v>
      </c>
      <c r="N54">
        <v>7</v>
      </c>
      <c r="O54">
        <v>5.8</v>
      </c>
      <c r="P54">
        <v>4.7</v>
      </c>
      <c r="Q54">
        <v>4.7</v>
      </c>
      <c r="R54">
        <v>0.8</v>
      </c>
      <c r="S54">
        <v>3.1</v>
      </c>
      <c r="T54">
        <v>2.7</v>
      </c>
      <c r="U54">
        <v>2.2000000000000002</v>
      </c>
      <c r="V54">
        <v>1.1000000000000001</v>
      </c>
      <c r="W54">
        <v>0.9</v>
      </c>
      <c r="X54">
        <v>1.6</v>
      </c>
      <c r="Y54">
        <v>1.6</v>
      </c>
      <c r="Z54">
        <v>0.9</v>
      </c>
      <c r="AA54">
        <v>3.1</v>
      </c>
      <c r="AB54">
        <v>4.3</v>
      </c>
      <c r="AC54">
        <v>1.9</v>
      </c>
      <c r="AD54">
        <v>2.1</v>
      </c>
      <c r="AE54">
        <v>-2.1</v>
      </c>
      <c r="AF54">
        <v>2.1</v>
      </c>
      <c r="AG54">
        <v>3.8</v>
      </c>
      <c r="AH54">
        <v>2.8</v>
      </c>
      <c r="AI54">
        <v>2.2000000000000002</v>
      </c>
      <c r="AJ54">
        <v>1.7</v>
      </c>
      <c r="AK54">
        <v>2.4</v>
      </c>
      <c r="AL54">
        <v>2.5</v>
      </c>
      <c r="AM54">
        <v>2.2999999999999998</v>
      </c>
      <c r="AN54">
        <v>2.5</v>
      </c>
      <c r="AO54">
        <v>2.5</v>
      </c>
      <c r="AP54">
        <v>2.2999999999999998</v>
      </c>
      <c r="AQ54">
        <v>2.2000000000000002</v>
      </c>
      <c r="AR54">
        <v>2.2000000000000002</v>
      </c>
      <c r="AS54">
        <v>2.2000000000000002</v>
      </c>
      <c r="AT54">
        <v>2.2000000000000002</v>
      </c>
      <c r="AU54" s="596">
        <v>4.4000000000000004</v>
      </c>
    </row>
    <row r="55" spans="1:47">
      <c r="A55" t="s">
        <v>5901</v>
      </c>
      <c r="B55">
        <v>4.8</v>
      </c>
      <c r="C55">
        <v>5.8</v>
      </c>
      <c r="D55">
        <v>2.2000000000000002</v>
      </c>
      <c r="E55">
        <v>5</v>
      </c>
      <c r="F55">
        <v>1</v>
      </c>
      <c r="G55">
        <v>12.9</v>
      </c>
      <c r="H55">
        <v>-2.2999999999999998</v>
      </c>
      <c r="I55">
        <v>4.4000000000000004</v>
      </c>
      <c r="J55">
        <v>2.7</v>
      </c>
      <c r="K55">
        <v>-1.2</v>
      </c>
      <c r="L55">
        <v>2.5</v>
      </c>
      <c r="M55">
        <v>-1.2</v>
      </c>
      <c r="N55">
        <v>33</v>
      </c>
      <c r="O55">
        <v>10.5</v>
      </c>
      <c r="P55">
        <v>16.8</v>
      </c>
      <c r="Q55">
        <v>26.5</v>
      </c>
      <c r="R55">
        <v>52.7</v>
      </c>
      <c r="S55">
        <v>148</v>
      </c>
      <c r="T55">
        <v>24.8</v>
      </c>
      <c r="U55">
        <v>26.4</v>
      </c>
      <c r="V55">
        <v>110.5</v>
      </c>
      <c r="W55">
        <v>60</v>
      </c>
      <c r="X55">
        <v>19.600000000000001</v>
      </c>
      <c r="Y55">
        <v>14.5</v>
      </c>
      <c r="Z55">
        <v>30.4</v>
      </c>
      <c r="AA55">
        <v>8.1999999999999993</v>
      </c>
      <c r="AB55">
        <v>6.5</v>
      </c>
      <c r="AC55">
        <v>15.3</v>
      </c>
      <c r="AD55">
        <v>17.8</v>
      </c>
      <c r="AE55">
        <v>1.3</v>
      </c>
      <c r="AF55">
        <v>-8.9</v>
      </c>
      <c r="AG55">
        <v>6.5</v>
      </c>
      <c r="AH55">
        <v>8.3000000000000007</v>
      </c>
      <c r="AI55">
        <v>-4.0999999999999996</v>
      </c>
      <c r="AJ55">
        <v>0.4</v>
      </c>
      <c r="AK55">
        <v>-9.1</v>
      </c>
      <c r="AL55">
        <v>-8.8000000000000007</v>
      </c>
      <c r="AM55">
        <v>-4.7</v>
      </c>
      <c r="AN55">
        <v>-5.7</v>
      </c>
      <c r="AO55">
        <v>-4</v>
      </c>
      <c r="AP55">
        <v>-4.7</v>
      </c>
      <c r="AQ55">
        <v>-5.0999999999999996</v>
      </c>
      <c r="AR55">
        <v>-5.6</v>
      </c>
      <c r="AS55">
        <v>-3.2</v>
      </c>
      <c r="AT55">
        <v>1.5</v>
      </c>
      <c r="AU55" s="596">
        <v>2.2999999999999998</v>
      </c>
    </row>
    <row r="56" spans="1:47">
      <c r="A56" t="s">
        <v>5902</v>
      </c>
      <c r="B56" t="s">
        <v>5849</v>
      </c>
      <c r="C56" t="s">
        <v>5849</v>
      </c>
      <c r="D56" t="s">
        <v>5849</v>
      </c>
      <c r="E56" t="s">
        <v>5849</v>
      </c>
      <c r="F56" t="s">
        <v>5849</v>
      </c>
      <c r="G56" t="s">
        <v>5849</v>
      </c>
      <c r="H56" t="s">
        <v>5849</v>
      </c>
      <c r="I56" t="s">
        <v>5849</v>
      </c>
      <c r="J56" t="s">
        <v>5849</v>
      </c>
      <c r="K56" t="s">
        <v>5849</v>
      </c>
      <c r="L56" t="s">
        <v>5849</v>
      </c>
      <c r="M56" t="s">
        <v>5849</v>
      </c>
      <c r="N56" t="s">
        <v>5849</v>
      </c>
      <c r="O56">
        <v>12.9</v>
      </c>
      <c r="P56">
        <v>20.9</v>
      </c>
      <c r="Q56">
        <v>2.2999999999999998</v>
      </c>
      <c r="R56">
        <v>9.1</v>
      </c>
      <c r="S56">
        <v>7.9</v>
      </c>
      <c r="T56">
        <v>2</v>
      </c>
      <c r="U56">
        <v>0.2</v>
      </c>
      <c r="V56">
        <v>-12.4</v>
      </c>
      <c r="W56">
        <v>8.8000000000000007</v>
      </c>
      <c r="X56">
        <v>3</v>
      </c>
      <c r="Y56">
        <v>-2.7</v>
      </c>
      <c r="Z56">
        <v>1.5</v>
      </c>
      <c r="AA56">
        <v>2.6</v>
      </c>
      <c r="AB56">
        <v>-1</v>
      </c>
      <c r="AC56">
        <v>1.4</v>
      </c>
      <c r="AD56">
        <v>-9.8000000000000007</v>
      </c>
      <c r="AE56">
        <v>3.9</v>
      </c>
      <c r="AF56">
        <v>2.2000000000000002</v>
      </c>
      <c r="AG56">
        <v>8.6999999999999993</v>
      </c>
      <c r="AH56">
        <v>7</v>
      </c>
      <c r="AI56">
        <v>4.5999999999999996</v>
      </c>
      <c r="AJ56">
        <v>2.9</v>
      </c>
      <c r="AK56">
        <v>2.6</v>
      </c>
      <c r="AL56">
        <v>1.9</v>
      </c>
      <c r="AM56">
        <v>5</v>
      </c>
      <c r="AN56">
        <v>4.2</v>
      </c>
      <c r="AO56">
        <v>3.8</v>
      </c>
      <c r="AP56">
        <v>4.0999999999999996</v>
      </c>
      <c r="AQ56">
        <v>4.5</v>
      </c>
      <c r="AR56">
        <v>5</v>
      </c>
      <c r="AS56">
        <v>4.0999999999999996</v>
      </c>
      <c r="AT56">
        <v>4.4000000000000004</v>
      </c>
      <c r="AU56" s="596">
        <v>-4.5999999999999996</v>
      </c>
    </row>
    <row r="57" spans="1:47">
      <c r="A57" t="s">
        <v>5903</v>
      </c>
      <c r="B57" t="s">
        <v>5849</v>
      </c>
      <c r="C57" t="s">
        <v>5849</v>
      </c>
      <c r="D57" t="s">
        <v>5849</v>
      </c>
      <c r="E57" t="s">
        <v>5849</v>
      </c>
      <c r="F57" t="s">
        <v>5849</v>
      </c>
      <c r="G57" t="s">
        <v>5849</v>
      </c>
      <c r="H57" t="s">
        <v>5849</v>
      </c>
      <c r="I57" t="s">
        <v>5849</v>
      </c>
      <c r="J57" t="s">
        <v>5849</v>
      </c>
      <c r="K57" t="s">
        <v>5849</v>
      </c>
      <c r="L57" t="s">
        <v>5849</v>
      </c>
      <c r="M57" t="s">
        <v>5849</v>
      </c>
      <c r="N57" t="s">
        <v>5849</v>
      </c>
      <c r="O57" t="s">
        <v>5849</v>
      </c>
      <c r="P57">
        <v>-1.6</v>
      </c>
      <c r="Q57">
        <v>2.2000000000000002</v>
      </c>
      <c r="R57">
        <v>5.3</v>
      </c>
      <c r="S57">
        <v>11.8</v>
      </c>
      <c r="T57">
        <v>4.0999999999999996</v>
      </c>
      <c r="U57">
        <v>-0.9</v>
      </c>
      <c r="V57">
        <v>10.6</v>
      </c>
      <c r="W57">
        <v>6.3</v>
      </c>
      <c r="X57">
        <v>6.1</v>
      </c>
      <c r="Y57">
        <v>7.4</v>
      </c>
      <c r="Z57">
        <v>6.3</v>
      </c>
      <c r="AA57">
        <v>9.4</v>
      </c>
      <c r="AB57">
        <v>10.3</v>
      </c>
      <c r="AC57">
        <v>7.7</v>
      </c>
      <c r="AD57">
        <v>-5.4</v>
      </c>
      <c r="AE57">
        <v>-14.7</v>
      </c>
      <c r="AF57">
        <v>2.2999999999999998</v>
      </c>
      <c r="AG57">
        <v>7.6</v>
      </c>
      <c r="AH57">
        <v>4.3</v>
      </c>
      <c r="AI57">
        <v>1.9</v>
      </c>
      <c r="AJ57">
        <v>2.9</v>
      </c>
      <c r="AK57">
        <v>1.9</v>
      </c>
      <c r="AL57">
        <v>3.5</v>
      </c>
      <c r="AM57">
        <v>4.9000000000000004</v>
      </c>
      <c r="AN57">
        <v>3.9</v>
      </c>
      <c r="AO57">
        <v>3</v>
      </c>
      <c r="AP57">
        <v>2.9</v>
      </c>
      <c r="AQ57">
        <v>2.8</v>
      </c>
      <c r="AR57">
        <v>2.8</v>
      </c>
      <c r="AS57">
        <v>2.8</v>
      </c>
      <c r="AT57">
        <v>2.8</v>
      </c>
      <c r="AU57" s="596" t="s">
        <v>5849</v>
      </c>
    </row>
    <row r="58" spans="1:47">
      <c r="A58" t="s">
        <v>5904</v>
      </c>
      <c r="B58">
        <v>-3.8</v>
      </c>
      <c r="C58">
        <v>6.9</v>
      </c>
      <c r="D58">
        <v>1.4</v>
      </c>
      <c r="E58">
        <v>-0.5</v>
      </c>
      <c r="F58">
        <v>2.5</v>
      </c>
      <c r="G58">
        <v>1.9</v>
      </c>
      <c r="H58">
        <v>18.600000000000001</v>
      </c>
      <c r="I58">
        <v>10</v>
      </c>
      <c r="J58">
        <v>7.6</v>
      </c>
      <c r="K58">
        <v>9.4</v>
      </c>
      <c r="L58">
        <v>9.9</v>
      </c>
      <c r="M58">
        <v>1.8</v>
      </c>
      <c r="N58">
        <v>3.2</v>
      </c>
      <c r="O58">
        <v>3.1</v>
      </c>
      <c r="P58">
        <v>2.4</v>
      </c>
      <c r="Q58">
        <v>4.8</v>
      </c>
      <c r="R58">
        <v>3.8</v>
      </c>
      <c r="S58">
        <v>3.1</v>
      </c>
      <c r="T58">
        <v>2.6</v>
      </c>
      <c r="U58">
        <v>3</v>
      </c>
      <c r="V58">
        <v>1.8</v>
      </c>
      <c r="W58">
        <v>1.1000000000000001</v>
      </c>
      <c r="X58">
        <v>4.4000000000000004</v>
      </c>
      <c r="Y58">
        <v>3.9</v>
      </c>
      <c r="Z58">
        <v>3.6</v>
      </c>
      <c r="AA58">
        <v>6</v>
      </c>
      <c r="AB58">
        <v>6</v>
      </c>
      <c r="AC58">
        <v>4.4000000000000004</v>
      </c>
      <c r="AD58">
        <v>0.8</v>
      </c>
      <c r="AE58">
        <v>1.6</v>
      </c>
      <c r="AF58">
        <v>3.8</v>
      </c>
      <c r="AG58">
        <v>2.2000000000000002</v>
      </c>
      <c r="AH58">
        <v>4.7</v>
      </c>
      <c r="AI58">
        <v>6.4</v>
      </c>
      <c r="AJ58">
        <v>1.9</v>
      </c>
      <c r="AK58">
        <v>0.4</v>
      </c>
      <c r="AL58">
        <v>3.2</v>
      </c>
      <c r="AM58">
        <v>1.9</v>
      </c>
      <c r="AN58">
        <v>0.2</v>
      </c>
      <c r="AO58">
        <v>-0.4</v>
      </c>
      <c r="AP58">
        <v>0.2</v>
      </c>
      <c r="AQ58">
        <v>0.9</v>
      </c>
      <c r="AR58">
        <v>1.9</v>
      </c>
      <c r="AS58">
        <v>2.2000000000000002</v>
      </c>
      <c r="AT58">
        <v>2.2000000000000002</v>
      </c>
      <c r="AU58" s="596">
        <v>2.2000000000000002</v>
      </c>
    </row>
    <row r="59" spans="1:47">
      <c r="A59" t="s">
        <v>5905</v>
      </c>
      <c r="B59">
        <v>4</v>
      </c>
      <c r="C59">
        <v>0</v>
      </c>
      <c r="D59">
        <v>1</v>
      </c>
      <c r="E59">
        <v>7.8</v>
      </c>
      <c r="F59">
        <v>-2.2999999999999998</v>
      </c>
      <c r="G59">
        <v>-11.4</v>
      </c>
      <c r="H59">
        <v>9.6999999999999993</v>
      </c>
      <c r="I59">
        <v>13.9</v>
      </c>
      <c r="J59">
        <v>0.6</v>
      </c>
      <c r="K59">
        <v>-0.5</v>
      </c>
      <c r="L59">
        <v>2.6</v>
      </c>
      <c r="M59">
        <v>-7.2</v>
      </c>
      <c r="N59">
        <v>-8.9</v>
      </c>
      <c r="O59">
        <v>13.4</v>
      </c>
      <c r="P59">
        <v>3.5</v>
      </c>
      <c r="Q59">
        <v>6.1</v>
      </c>
      <c r="R59">
        <v>13.5</v>
      </c>
      <c r="S59">
        <v>2.8</v>
      </c>
      <c r="T59">
        <v>-4.2</v>
      </c>
      <c r="U59">
        <v>6.3</v>
      </c>
      <c r="V59">
        <v>9.8000000000000007</v>
      </c>
      <c r="W59">
        <v>7.4</v>
      </c>
      <c r="X59">
        <v>1.6</v>
      </c>
      <c r="Y59">
        <v>-2.1</v>
      </c>
      <c r="Z59">
        <v>11.7</v>
      </c>
      <c r="AA59">
        <v>12.6</v>
      </c>
      <c r="AB59">
        <v>11.5</v>
      </c>
      <c r="AC59">
        <v>11.8</v>
      </c>
      <c r="AD59">
        <v>11.2</v>
      </c>
      <c r="AE59">
        <v>10</v>
      </c>
      <c r="AF59">
        <v>10.6</v>
      </c>
      <c r="AG59">
        <v>11.4</v>
      </c>
      <c r="AH59">
        <v>8.6999999999999993</v>
      </c>
      <c r="AI59">
        <v>9.9</v>
      </c>
      <c r="AJ59">
        <v>10.3</v>
      </c>
      <c r="AK59">
        <v>10.4</v>
      </c>
      <c r="AL59">
        <v>8</v>
      </c>
      <c r="AM59">
        <v>10.1</v>
      </c>
      <c r="AN59">
        <v>7.7</v>
      </c>
      <c r="AO59">
        <v>7.7</v>
      </c>
      <c r="AP59">
        <v>7.5</v>
      </c>
      <c r="AQ59">
        <v>7</v>
      </c>
      <c r="AR59">
        <v>7</v>
      </c>
      <c r="AS59">
        <v>7</v>
      </c>
      <c r="AT59">
        <v>7</v>
      </c>
      <c r="AU59" s="596">
        <v>3.3</v>
      </c>
    </row>
    <row r="60" spans="1:47">
      <c r="A60" t="s">
        <v>5906</v>
      </c>
      <c r="B60">
        <v>-1.7</v>
      </c>
      <c r="C60">
        <v>6</v>
      </c>
      <c r="D60">
        <v>-1.1000000000000001</v>
      </c>
      <c r="E60">
        <v>-4.2</v>
      </c>
      <c r="F60">
        <v>10.1</v>
      </c>
      <c r="G60">
        <v>-3.8</v>
      </c>
      <c r="H60">
        <v>6.6</v>
      </c>
      <c r="I60">
        <v>-7.2</v>
      </c>
      <c r="J60">
        <v>3.5</v>
      </c>
      <c r="K60">
        <v>13.9</v>
      </c>
      <c r="L60">
        <v>5.8</v>
      </c>
      <c r="M60">
        <v>-2.7</v>
      </c>
      <c r="N60">
        <v>6.1</v>
      </c>
      <c r="O60">
        <v>2.6</v>
      </c>
      <c r="P60">
        <v>5.0999999999999996</v>
      </c>
      <c r="Q60">
        <v>2.6</v>
      </c>
      <c r="R60">
        <v>4.8</v>
      </c>
      <c r="S60">
        <v>-2.4</v>
      </c>
      <c r="T60">
        <v>1.3</v>
      </c>
      <c r="U60">
        <v>8.6999999999999993</v>
      </c>
      <c r="V60">
        <v>-1.7</v>
      </c>
      <c r="W60">
        <v>1.9</v>
      </c>
      <c r="X60">
        <v>3.2</v>
      </c>
      <c r="Y60">
        <v>0.8</v>
      </c>
      <c r="Z60">
        <v>5.4</v>
      </c>
      <c r="AA60">
        <v>-1.3</v>
      </c>
      <c r="AB60">
        <v>1.9</v>
      </c>
      <c r="AC60">
        <v>-0.9</v>
      </c>
      <c r="AD60">
        <v>1</v>
      </c>
      <c r="AE60">
        <v>-1.4</v>
      </c>
      <c r="AF60">
        <v>3</v>
      </c>
      <c r="AG60">
        <v>2.7</v>
      </c>
      <c r="AH60">
        <v>1.4</v>
      </c>
      <c r="AI60">
        <v>4.7</v>
      </c>
      <c r="AJ60">
        <v>5.6</v>
      </c>
      <c r="AK60">
        <v>3.8</v>
      </c>
      <c r="AL60">
        <v>0.7</v>
      </c>
      <c r="AM60">
        <v>3</v>
      </c>
      <c r="AN60">
        <v>3.2</v>
      </c>
      <c r="AO60">
        <v>3.4</v>
      </c>
      <c r="AP60">
        <v>3.3</v>
      </c>
      <c r="AQ60">
        <v>3.3</v>
      </c>
      <c r="AR60">
        <v>3.2</v>
      </c>
      <c r="AS60">
        <v>3.2</v>
      </c>
      <c r="AT60">
        <v>3.2</v>
      </c>
      <c r="AU60" s="596">
        <v>6.5</v>
      </c>
    </row>
    <row r="61" spans="1:47">
      <c r="A61" t="s">
        <v>5907</v>
      </c>
      <c r="B61">
        <v>5.7</v>
      </c>
      <c r="C61">
        <v>1.3</v>
      </c>
      <c r="D61">
        <v>3.1</v>
      </c>
      <c r="E61">
        <v>3.1</v>
      </c>
      <c r="F61">
        <v>3.2</v>
      </c>
      <c r="G61">
        <v>3.5</v>
      </c>
      <c r="H61">
        <v>2.7</v>
      </c>
      <c r="I61">
        <v>3.6</v>
      </c>
      <c r="J61">
        <v>5.2</v>
      </c>
      <c r="K61">
        <v>5.0999999999999996</v>
      </c>
      <c r="L61">
        <v>0.7</v>
      </c>
      <c r="M61">
        <v>-5.9</v>
      </c>
      <c r="N61">
        <v>-3.3</v>
      </c>
      <c r="O61">
        <v>-0.7</v>
      </c>
      <c r="P61">
        <v>3.9</v>
      </c>
      <c r="Q61">
        <v>4.2</v>
      </c>
      <c r="R61">
        <v>3.7</v>
      </c>
      <c r="S61">
        <v>6.3</v>
      </c>
      <c r="T61">
        <v>5.4</v>
      </c>
      <c r="U61">
        <v>4.4000000000000004</v>
      </c>
      <c r="V61">
        <v>5.6</v>
      </c>
      <c r="W61">
        <v>2.6</v>
      </c>
      <c r="X61">
        <v>1.7</v>
      </c>
      <c r="Y61">
        <v>2</v>
      </c>
      <c r="Z61">
        <v>3.9</v>
      </c>
      <c r="AA61">
        <v>2.8</v>
      </c>
      <c r="AB61">
        <v>4.0999999999999996</v>
      </c>
      <c r="AC61">
        <v>5.2</v>
      </c>
      <c r="AD61">
        <v>0.7</v>
      </c>
      <c r="AE61">
        <v>-8.3000000000000007</v>
      </c>
      <c r="AF61">
        <v>3</v>
      </c>
      <c r="AG61">
        <v>2.6</v>
      </c>
      <c r="AH61">
        <v>-1.4</v>
      </c>
      <c r="AI61">
        <v>-0.8</v>
      </c>
      <c r="AJ61">
        <v>-0.6</v>
      </c>
      <c r="AK61">
        <v>0.1</v>
      </c>
      <c r="AL61">
        <v>2.5</v>
      </c>
      <c r="AM61">
        <v>2.8</v>
      </c>
      <c r="AN61">
        <v>2.4</v>
      </c>
      <c r="AO61">
        <v>1.9</v>
      </c>
      <c r="AP61">
        <v>1.7</v>
      </c>
      <c r="AQ61">
        <v>1.4</v>
      </c>
      <c r="AR61">
        <v>1.3</v>
      </c>
      <c r="AS61">
        <v>1.3</v>
      </c>
      <c r="AT61">
        <v>1.3</v>
      </c>
      <c r="AU61" s="596">
        <v>3.4</v>
      </c>
    </row>
    <row r="62" spans="1:47">
      <c r="A62" t="s">
        <v>5908</v>
      </c>
      <c r="B62">
        <v>1.8</v>
      </c>
      <c r="C62">
        <v>1.1000000000000001</v>
      </c>
      <c r="D62">
        <v>2.5</v>
      </c>
      <c r="E62">
        <v>1.2</v>
      </c>
      <c r="F62">
        <v>1.5</v>
      </c>
      <c r="G62">
        <v>1.6</v>
      </c>
      <c r="H62">
        <v>2.2999999999999998</v>
      </c>
      <c r="I62">
        <v>2.6</v>
      </c>
      <c r="J62">
        <v>4.7</v>
      </c>
      <c r="K62">
        <v>4.3</v>
      </c>
      <c r="L62">
        <v>2.9</v>
      </c>
      <c r="M62">
        <v>1</v>
      </c>
      <c r="N62">
        <v>1.6</v>
      </c>
      <c r="O62">
        <v>-0.6</v>
      </c>
      <c r="P62">
        <v>2.4</v>
      </c>
      <c r="Q62">
        <v>2.1</v>
      </c>
      <c r="R62">
        <v>1.4</v>
      </c>
      <c r="S62">
        <v>2.2999999999999998</v>
      </c>
      <c r="T62">
        <v>3.6</v>
      </c>
      <c r="U62">
        <v>3.4</v>
      </c>
      <c r="V62">
        <v>3.9</v>
      </c>
      <c r="W62">
        <v>2</v>
      </c>
      <c r="X62">
        <v>1.1000000000000001</v>
      </c>
      <c r="Y62">
        <v>0.8</v>
      </c>
      <c r="Z62">
        <v>2.8</v>
      </c>
      <c r="AA62">
        <v>1.7</v>
      </c>
      <c r="AB62">
        <v>2.4</v>
      </c>
      <c r="AC62">
        <v>2.4</v>
      </c>
      <c r="AD62">
        <v>0.3</v>
      </c>
      <c r="AE62">
        <v>-2.9</v>
      </c>
      <c r="AF62">
        <v>1.9</v>
      </c>
      <c r="AG62">
        <v>2.2000000000000002</v>
      </c>
      <c r="AH62">
        <v>0.3</v>
      </c>
      <c r="AI62">
        <v>0.6</v>
      </c>
      <c r="AJ62">
        <v>1</v>
      </c>
      <c r="AK62">
        <v>1.1000000000000001</v>
      </c>
      <c r="AL62">
        <v>1.2</v>
      </c>
      <c r="AM62">
        <v>2.2000000000000002</v>
      </c>
      <c r="AN62">
        <v>1.5</v>
      </c>
      <c r="AO62">
        <v>1.3</v>
      </c>
      <c r="AP62">
        <v>1.4</v>
      </c>
      <c r="AQ62">
        <v>1.5</v>
      </c>
      <c r="AR62">
        <v>1.5</v>
      </c>
      <c r="AS62">
        <v>1.5</v>
      </c>
      <c r="AT62">
        <v>1.5</v>
      </c>
      <c r="AU62" s="596">
        <v>1.9</v>
      </c>
    </row>
    <row r="63" spans="1:47">
      <c r="A63" t="s">
        <v>5909</v>
      </c>
      <c r="B63">
        <v>0</v>
      </c>
      <c r="C63">
        <v>-4</v>
      </c>
      <c r="D63">
        <v>4.0999999999999996</v>
      </c>
      <c r="E63">
        <v>2</v>
      </c>
      <c r="F63">
        <v>4.9000000000000004</v>
      </c>
      <c r="G63">
        <v>5.8</v>
      </c>
      <c r="H63">
        <v>-2.1</v>
      </c>
      <c r="I63">
        <v>-15.4</v>
      </c>
      <c r="J63">
        <v>3.5</v>
      </c>
      <c r="K63">
        <v>15.4</v>
      </c>
      <c r="L63">
        <v>5.0999999999999996</v>
      </c>
      <c r="M63">
        <v>6.1</v>
      </c>
      <c r="N63">
        <v>-3.1</v>
      </c>
      <c r="O63">
        <v>3.9</v>
      </c>
      <c r="P63">
        <v>3.7</v>
      </c>
      <c r="Q63">
        <v>5</v>
      </c>
      <c r="R63">
        <v>3.6</v>
      </c>
      <c r="S63">
        <v>5.7</v>
      </c>
      <c r="T63">
        <v>3.5</v>
      </c>
      <c r="U63">
        <v>-8.9</v>
      </c>
      <c r="V63">
        <v>-1.9</v>
      </c>
      <c r="W63">
        <v>2.1</v>
      </c>
      <c r="X63">
        <v>0.2</v>
      </c>
      <c r="Y63">
        <v>1.7</v>
      </c>
      <c r="Z63">
        <v>1.1000000000000001</v>
      </c>
      <c r="AA63">
        <v>-0.8</v>
      </c>
      <c r="AB63">
        <v>-1.9</v>
      </c>
      <c r="AC63">
        <v>6.3</v>
      </c>
      <c r="AD63">
        <v>1.7</v>
      </c>
      <c r="AE63">
        <v>-2.2999999999999998</v>
      </c>
      <c r="AF63">
        <v>6.3</v>
      </c>
      <c r="AG63">
        <v>7.1</v>
      </c>
      <c r="AH63">
        <v>5.3</v>
      </c>
      <c r="AI63">
        <v>5.5</v>
      </c>
      <c r="AJ63">
        <v>4.4000000000000004</v>
      </c>
      <c r="AK63">
        <v>3.9</v>
      </c>
      <c r="AL63">
        <v>2.1</v>
      </c>
      <c r="AM63">
        <v>0.5</v>
      </c>
      <c r="AN63">
        <v>1.2</v>
      </c>
      <c r="AO63">
        <v>3.1</v>
      </c>
      <c r="AP63">
        <v>3.9</v>
      </c>
      <c r="AQ63">
        <v>4.0999999999999996</v>
      </c>
      <c r="AR63">
        <v>4.5</v>
      </c>
      <c r="AS63">
        <v>4.5</v>
      </c>
      <c r="AT63">
        <v>4.4000000000000004</v>
      </c>
      <c r="AU63" s="596">
        <v>1.4</v>
      </c>
    </row>
    <row r="64" spans="1:47">
      <c r="A64" t="s">
        <v>5910</v>
      </c>
      <c r="B64">
        <v>0.7</v>
      </c>
      <c r="C64">
        <v>-9.5</v>
      </c>
      <c r="D64">
        <v>20.8</v>
      </c>
      <c r="E64">
        <v>13.5</v>
      </c>
      <c r="F64">
        <v>-7.6</v>
      </c>
      <c r="G64">
        <v>3.6</v>
      </c>
      <c r="H64">
        <v>2.4</v>
      </c>
      <c r="I64">
        <v>2.8</v>
      </c>
      <c r="J64">
        <v>1.7</v>
      </c>
      <c r="K64">
        <v>4.3</v>
      </c>
      <c r="L64">
        <v>5.7</v>
      </c>
      <c r="M64">
        <v>2.2000000000000002</v>
      </c>
      <c r="N64">
        <v>1.8</v>
      </c>
      <c r="O64">
        <v>3.8</v>
      </c>
      <c r="P64">
        <v>-3.4</v>
      </c>
      <c r="Q64">
        <v>3.3</v>
      </c>
      <c r="R64">
        <v>2.9</v>
      </c>
      <c r="S64">
        <v>1.4</v>
      </c>
      <c r="T64">
        <v>6.5</v>
      </c>
      <c r="U64">
        <v>6.4</v>
      </c>
      <c r="V64">
        <v>5.5</v>
      </c>
      <c r="W64">
        <v>5.8</v>
      </c>
      <c r="X64">
        <v>-3.2</v>
      </c>
      <c r="Y64">
        <v>6.9</v>
      </c>
      <c r="Z64">
        <v>7</v>
      </c>
      <c r="AA64">
        <v>-1</v>
      </c>
      <c r="AB64">
        <v>1.1000000000000001</v>
      </c>
      <c r="AC64">
        <v>3.5</v>
      </c>
      <c r="AD64">
        <v>5.7</v>
      </c>
      <c r="AE64">
        <v>6.5</v>
      </c>
      <c r="AF64">
        <v>6.5</v>
      </c>
      <c r="AG64">
        <v>-4.3</v>
      </c>
      <c r="AH64">
        <v>5.6</v>
      </c>
      <c r="AI64">
        <v>4.8</v>
      </c>
      <c r="AJ64">
        <v>-0.9</v>
      </c>
      <c r="AK64">
        <v>5.9</v>
      </c>
      <c r="AL64">
        <v>0.4</v>
      </c>
      <c r="AM64">
        <v>4.5999999999999996</v>
      </c>
      <c r="AN64">
        <v>6.6</v>
      </c>
      <c r="AO64">
        <v>5.4</v>
      </c>
      <c r="AP64">
        <v>5.2</v>
      </c>
      <c r="AQ64">
        <v>5</v>
      </c>
      <c r="AR64">
        <v>4.8</v>
      </c>
      <c r="AS64">
        <v>4.8</v>
      </c>
      <c r="AT64">
        <v>4.8</v>
      </c>
      <c r="AU64" s="596">
        <v>2.7</v>
      </c>
    </row>
    <row r="65" spans="1:47">
      <c r="A65" t="s">
        <v>5911</v>
      </c>
      <c r="B65" t="s">
        <v>5849</v>
      </c>
      <c r="C65" t="s">
        <v>5849</v>
      </c>
      <c r="D65" t="s">
        <v>5849</v>
      </c>
      <c r="E65" t="s">
        <v>5849</v>
      </c>
      <c r="F65" t="s">
        <v>5849</v>
      </c>
      <c r="G65" t="s">
        <v>5849</v>
      </c>
      <c r="H65" t="s">
        <v>5849</v>
      </c>
      <c r="I65" t="s">
        <v>5849</v>
      </c>
      <c r="J65" t="s">
        <v>5849</v>
      </c>
      <c r="K65" t="s">
        <v>5849</v>
      </c>
      <c r="L65" t="s">
        <v>5849</v>
      </c>
      <c r="M65">
        <v>-21.1</v>
      </c>
      <c r="N65">
        <v>-44.9</v>
      </c>
      <c r="O65">
        <v>-29.3</v>
      </c>
      <c r="P65">
        <v>-10.4</v>
      </c>
      <c r="Q65">
        <v>2.6</v>
      </c>
      <c r="R65">
        <v>10.5</v>
      </c>
      <c r="S65">
        <v>10.5</v>
      </c>
      <c r="T65">
        <v>3.1</v>
      </c>
      <c r="U65">
        <v>2.9</v>
      </c>
      <c r="V65">
        <v>1.8</v>
      </c>
      <c r="W65">
        <v>4.8</v>
      </c>
      <c r="X65">
        <v>5.5</v>
      </c>
      <c r="Y65">
        <v>11.1</v>
      </c>
      <c r="Z65">
        <v>5.8</v>
      </c>
      <c r="AA65">
        <v>9.6</v>
      </c>
      <c r="AB65">
        <v>9.4</v>
      </c>
      <c r="AC65">
        <v>12.6</v>
      </c>
      <c r="AD65">
        <v>2.4</v>
      </c>
      <c r="AE65">
        <v>-3.7</v>
      </c>
      <c r="AF65">
        <v>6.2</v>
      </c>
      <c r="AG65">
        <v>7.2</v>
      </c>
      <c r="AH65">
        <v>6.4</v>
      </c>
      <c r="AI65">
        <v>3.4</v>
      </c>
      <c r="AJ65">
        <v>4.5999999999999996</v>
      </c>
      <c r="AK65">
        <v>2.9</v>
      </c>
      <c r="AL65">
        <v>2.8</v>
      </c>
      <c r="AM65">
        <v>4.8</v>
      </c>
      <c r="AN65">
        <v>4.7</v>
      </c>
      <c r="AO65">
        <v>4.5999999999999996</v>
      </c>
      <c r="AP65">
        <v>5</v>
      </c>
      <c r="AQ65">
        <v>5.2</v>
      </c>
      <c r="AR65">
        <v>5.2</v>
      </c>
      <c r="AS65">
        <v>5.2</v>
      </c>
      <c r="AT65">
        <v>5.2</v>
      </c>
      <c r="AU65" s="596">
        <v>5.8</v>
      </c>
    </row>
    <row r="66" spans="1:47">
      <c r="A66" t="s">
        <v>5912</v>
      </c>
      <c r="B66">
        <v>1.3</v>
      </c>
      <c r="C66">
        <v>0.1</v>
      </c>
      <c r="D66">
        <v>-0.8</v>
      </c>
      <c r="E66">
        <v>1.6</v>
      </c>
      <c r="F66">
        <v>2.8</v>
      </c>
      <c r="G66">
        <v>2.2000000000000002</v>
      </c>
      <c r="H66">
        <v>2.4</v>
      </c>
      <c r="I66">
        <v>1.5</v>
      </c>
      <c r="J66">
        <v>3.7</v>
      </c>
      <c r="K66">
        <v>3.9</v>
      </c>
      <c r="L66">
        <v>5.7</v>
      </c>
      <c r="M66">
        <v>5</v>
      </c>
      <c r="N66">
        <v>1.5</v>
      </c>
      <c r="O66">
        <v>-1</v>
      </c>
      <c r="P66">
        <v>2.5</v>
      </c>
      <c r="Q66">
        <v>1.8</v>
      </c>
      <c r="R66">
        <v>0.9</v>
      </c>
      <c r="S66">
        <v>1.9</v>
      </c>
      <c r="T66">
        <v>1.8</v>
      </c>
      <c r="U66">
        <v>1.8</v>
      </c>
      <c r="V66">
        <v>3.2</v>
      </c>
      <c r="W66">
        <v>1.8</v>
      </c>
      <c r="X66">
        <v>0</v>
      </c>
      <c r="Y66">
        <v>-0.7</v>
      </c>
      <c r="Z66">
        <v>0.7</v>
      </c>
      <c r="AA66">
        <v>0.9</v>
      </c>
      <c r="AB66">
        <v>3.9</v>
      </c>
      <c r="AC66">
        <v>3.4</v>
      </c>
      <c r="AD66">
        <v>0.8</v>
      </c>
      <c r="AE66">
        <v>-5.6</v>
      </c>
      <c r="AF66">
        <v>3.9</v>
      </c>
      <c r="AG66">
        <v>3.7</v>
      </c>
      <c r="AH66">
        <v>0.7</v>
      </c>
      <c r="AI66">
        <v>0.6</v>
      </c>
      <c r="AJ66">
        <v>2.2000000000000002</v>
      </c>
      <c r="AK66">
        <v>1.5</v>
      </c>
      <c r="AL66">
        <v>2.2000000000000002</v>
      </c>
      <c r="AM66">
        <v>2.5</v>
      </c>
      <c r="AN66">
        <v>1.5</v>
      </c>
      <c r="AO66">
        <v>0.8</v>
      </c>
      <c r="AP66">
        <v>1.4</v>
      </c>
      <c r="AQ66">
        <v>1.5</v>
      </c>
      <c r="AR66">
        <v>1.4</v>
      </c>
      <c r="AS66">
        <v>1.3</v>
      </c>
      <c r="AT66">
        <v>1.2</v>
      </c>
      <c r="AU66" s="596">
        <v>5.2</v>
      </c>
    </row>
    <row r="67" spans="1:47">
      <c r="A67" t="s">
        <v>5913</v>
      </c>
      <c r="B67">
        <v>0.5</v>
      </c>
      <c r="C67">
        <v>-3.6</v>
      </c>
      <c r="D67">
        <v>-8.1</v>
      </c>
      <c r="E67">
        <v>-5.9</v>
      </c>
      <c r="F67">
        <v>9.3000000000000007</v>
      </c>
      <c r="G67">
        <v>6.5</v>
      </c>
      <c r="H67">
        <v>6.3</v>
      </c>
      <c r="I67">
        <v>6.7</v>
      </c>
      <c r="J67">
        <v>6.2</v>
      </c>
      <c r="K67">
        <v>4.3</v>
      </c>
      <c r="L67">
        <v>3.5</v>
      </c>
      <c r="M67">
        <v>4.7</v>
      </c>
      <c r="N67">
        <v>4.0999999999999996</v>
      </c>
      <c r="O67">
        <v>4.5999999999999996</v>
      </c>
      <c r="P67">
        <v>3.4</v>
      </c>
      <c r="Q67">
        <v>4.2</v>
      </c>
      <c r="R67">
        <v>4.8</v>
      </c>
      <c r="S67">
        <v>5.8</v>
      </c>
      <c r="T67">
        <v>4.9000000000000004</v>
      </c>
      <c r="U67">
        <v>4.5999999999999996</v>
      </c>
      <c r="V67">
        <v>3.7</v>
      </c>
      <c r="W67">
        <v>4.0999999999999996</v>
      </c>
      <c r="X67">
        <v>4.5999999999999996</v>
      </c>
      <c r="Y67">
        <v>5.0999999999999996</v>
      </c>
      <c r="Z67">
        <v>5.5</v>
      </c>
      <c r="AA67">
        <v>6.2</v>
      </c>
      <c r="AB67">
        <v>6</v>
      </c>
      <c r="AC67">
        <v>4</v>
      </c>
      <c r="AD67">
        <v>9.3000000000000007</v>
      </c>
      <c r="AE67">
        <v>5.5</v>
      </c>
      <c r="AF67">
        <v>7.9</v>
      </c>
      <c r="AG67">
        <v>17.399999999999999</v>
      </c>
      <c r="AH67">
        <v>9</v>
      </c>
      <c r="AI67">
        <v>7.9</v>
      </c>
      <c r="AJ67">
        <v>2.9</v>
      </c>
      <c r="AK67">
        <v>2.2000000000000002</v>
      </c>
      <c r="AL67">
        <v>3.4</v>
      </c>
      <c r="AM67">
        <v>8.1</v>
      </c>
      <c r="AN67">
        <v>5.6</v>
      </c>
      <c r="AO67">
        <v>8.8000000000000007</v>
      </c>
      <c r="AP67">
        <v>5.8</v>
      </c>
      <c r="AQ67">
        <v>4.4000000000000004</v>
      </c>
      <c r="AR67">
        <v>4.5</v>
      </c>
      <c r="AS67">
        <v>5</v>
      </c>
      <c r="AT67">
        <v>3.8</v>
      </c>
      <c r="AU67" s="596">
        <v>1.3</v>
      </c>
    </row>
    <row r="68" spans="1:47">
      <c r="A68" t="s">
        <v>5914</v>
      </c>
      <c r="B68">
        <v>0.7</v>
      </c>
      <c r="C68">
        <v>-1.6</v>
      </c>
      <c r="D68">
        <v>-1.1000000000000001</v>
      </c>
      <c r="E68">
        <v>-1.1000000000000001</v>
      </c>
      <c r="F68">
        <v>2</v>
      </c>
      <c r="G68">
        <v>2.5</v>
      </c>
      <c r="H68">
        <v>0.5</v>
      </c>
      <c r="I68">
        <v>-2.2999999999999998</v>
      </c>
      <c r="J68">
        <v>4.3</v>
      </c>
      <c r="K68">
        <v>3.8</v>
      </c>
      <c r="L68">
        <v>0</v>
      </c>
      <c r="M68">
        <v>3.1</v>
      </c>
      <c r="N68">
        <v>0.7</v>
      </c>
      <c r="O68">
        <v>-1.6</v>
      </c>
      <c r="P68">
        <v>2</v>
      </c>
      <c r="Q68">
        <v>2.1</v>
      </c>
      <c r="R68">
        <v>2.9</v>
      </c>
      <c r="S68">
        <v>4.5</v>
      </c>
      <c r="T68">
        <v>3.9</v>
      </c>
      <c r="U68">
        <v>3.1</v>
      </c>
      <c r="V68">
        <v>3.9</v>
      </c>
      <c r="W68">
        <v>4.0999999999999996</v>
      </c>
      <c r="X68">
        <v>3.9</v>
      </c>
      <c r="Y68">
        <v>5.8</v>
      </c>
      <c r="Z68">
        <v>5.0999999999999996</v>
      </c>
      <c r="AA68">
        <v>0.6</v>
      </c>
      <c r="AB68">
        <v>5.7</v>
      </c>
      <c r="AC68">
        <v>3.3</v>
      </c>
      <c r="AD68">
        <v>-0.3</v>
      </c>
      <c r="AE68">
        <v>-4.3</v>
      </c>
      <c r="AF68">
        <v>-5.5</v>
      </c>
      <c r="AG68">
        <v>-9.1</v>
      </c>
      <c r="AH68">
        <v>-7.3</v>
      </c>
      <c r="AI68">
        <v>-3.2</v>
      </c>
      <c r="AJ68">
        <v>0.7</v>
      </c>
      <c r="AK68">
        <v>-0.4</v>
      </c>
      <c r="AL68">
        <v>-0.2</v>
      </c>
      <c r="AM68">
        <v>1.5</v>
      </c>
      <c r="AN68">
        <v>2.1</v>
      </c>
      <c r="AO68">
        <v>2.4</v>
      </c>
      <c r="AP68">
        <v>2.2000000000000002</v>
      </c>
      <c r="AQ68">
        <v>1.6</v>
      </c>
      <c r="AR68">
        <v>1.2</v>
      </c>
      <c r="AS68">
        <v>1.2</v>
      </c>
      <c r="AT68">
        <v>1.2</v>
      </c>
      <c r="AU68" s="596">
        <v>4.4000000000000004</v>
      </c>
    </row>
    <row r="69" spans="1:47">
      <c r="A69" t="s">
        <v>5915</v>
      </c>
      <c r="B69">
        <v>15.1</v>
      </c>
      <c r="C69">
        <v>1.4</v>
      </c>
      <c r="D69">
        <v>4.0999999999999996</v>
      </c>
      <c r="E69">
        <v>3.3</v>
      </c>
      <c r="F69">
        <v>4</v>
      </c>
      <c r="G69">
        <v>6</v>
      </c>
      <c r="H69">
        <v>7.4</v>
      </c>
      <c r="I69">
        <v>9.1</v>
      </c>
      <c r="J69">
        <v>2.9</v>
      </c>
      <c r="K69">
        <v>3.8</v>
      </c>
      <c r="L69">
        <v>4.2</v>
      </c>
      <c r="M69">
        <v>1.4</v>
      </c>
      <c r="N69">
        <v>-0.8</v>
      </c>
      <c r="O69">
        <v>-2</v>
      </c>
      <c r="P69">
        <v>1.8</v>
      </c>
      <c r="Q69">
        <v>2.2000000000000002</v>
      </c>
      <c r="R69">
        <v>4.4000000000000004</v>
      </c>
      <c r="S69">
        <v>4.9000000000000004</v>
      </c>
      <c r="T69">
        <v>11.8</v>
      </c>
      <c r="U69">
        <v>7</v>
      </c>
      <c r="V69">
        <v>5.0999999999999996</v>
      </c>
      <c r="W69">
        <v>-2</v>
      </c>
      <c r="X69">
        <v>3.4</v>
      </c>
      <c r="Y69">
        <v>9.5</v>
      </c>
      <c r="Z69">
        <v>-0.6</v>
      </c>
      <c r="AA69">
        <v>13.3</v>
      </c>
      <c r="AB69">
        <v>-4</v>
      </c>
      <c r="AC69">
        <v>6.1</v>
      </c>
      <c r="AD69">
        <v>0.9</v>
      </c>
      <c r="AE69">
        <v>-6.6</v>
      </c>
      <c r="AF69">
        <v>-0.5</v>
      </c>
      <c r="AG69">
        <v>0.8</v>
      </c>
      <c r="AH69">
        <v>-1.2</v>
      </c>
      <c r="AI69">
        <v>2.4</v>
      </c>
      <c r="AJ69">
        <v>7.3</v>
      </c>
      <c r="AK69">
        <v>6.4</v>
      </c>
      <c r="AL69">
        <v>3.7</v>
      </c>
      <c r="AM69">
        <v>5.0999999999999996</v>
      </c>
      <c r="AN69">
        <v>4.8</v>
      </c>
      <c r="AO69">
        <v>4.2</v>
      </c>
      <c r="AP69">
        <v>2.4</v>
      </c>
      <c r="AQ69">
        <v>2.7</v>
      </c>
      <c r="AR69">
        <v>2.7</v>
      </c>
      <c r="AS69">
        <v>2.7</v>
      </c>
      <c r="AT69">
        <v>2.7</v>
      </c>
      <c r="AU69" s="596">
        <v>1.9</v>
      </c>
    </row>
    <row r="70" spans="1:47">
      <c r="A70" t="s">
        <v>5916</v>
      </c>
      <c r="B70">
        <v>3.7</v>
      </c>
      <c r="C70">
        <v>0.6</v>
      </c>
      <c r="D70">
        <v>-3.5</v>
      </c>
      <c r="E70">
        <v>-2.5</v>
      </c>
      <c r="F70">
        <v>0.5</v>
      </c>
      <c r="G70">
        <v>-0.6</v>
      </c>
      <c r="H70">
        <v>0.1</v>
      </c>
      <c r="I70">
        <v>3.6</v>
      </c>
      <c r="J70">
        <v>3.9</v>
      </c>
      <c r="K70">
        <v>3.9</v>
      </c>
      <c r="L70">
        <v>3.1</v>
      </c>
      <c r="M70">
        <v>3</v>
      </c>
      <c r="N70">
        <v>4.5999999999999996</v>
      </c>
      <c r="O70">
        <v>3.4</v>
      </c>
      <c r="P70">
        <v>3.5</v>
      </c>
      <c r="Q70">
        <v>4.4000000000000004</v>
      </c>
      <c r="R70">
        <v>2.8</v>
      </c>
      <c r="S70">
        <v>4.0999999999999996</v>
      </c>
      <c r="T70">
        <v>4.5999999999999996</v>
      </c>
      <c r="U70">
        <v>3.7</v>
      </c>
      <c r="V70">
        <v>2.5</v>
      </c>
      <c r="W70">
        <v>2.4</v>
      </c>
      <c r="X70">
        <v>3.9</v>
      </c>
      <c r="Y70">
        <v>2.5</v>
      </c>
      <c r="Z70">
        <v>3.2</v>
      </c>
      <c r="AA70">
        <v>3.3</v>
      </c>
      <c r="AB70">
        <v>5.4</v>
      </c>
      <c r="AC70">
        <v>6.3</v>
      </c>
      <c r="AD70">
        <v>3.3</v>
      </c>
      <c r="AE70">
        <v>0.5</v>
      </c>
      <c r="AF70">
        <v>2.9</v>
      </c>
      <c r="AG70">
        <v>4.2</v>
      </c>
      <c r="AH70">
        <v>3</v>
      </c>
      <c r="AI70">
        <v>3.7</v>
      </c>
      <c r="AJ70">
        <v>4.2</v>
      </c>
      <c r="AK70">
        <v>4.0999999999999996</v>
      </c>
      <c r="AL70">
        <v>3.1</v>
      </c>
      <c r="AM70">
        <v>2.8</v>
      </c>
      <c r="AN70">
        <v>3.1</v>
      </c>
      <c r="AO70">
        <v>3.5</v>
      </c>
      <c r="AP70">
        <v>3.6</v>
      </c>
      <c r="AQ70">
        <v>3.8</v>
      </c>
      <c r="AR70">
        <v>3.6</v>
      </c>
      <c r="AS70">
        <v>3.5</v>
      </c>
      <c r="AT70">
        <v>3.5</v>
      </c>
      <c r="AU70" s="596">
        <v>3.7</v>
      </c>
    </row>
    <row r="71" spans="1:47">
      <c r="A71" t="s">
        <v>5917</v>
      </c>
      <c r="B71">
        <v>2.6</v>
      </c>
      <c r="C71">
        <v>0.6</v>
      </c>
      <c r="D71">
        <v>1.8</v>
      </c>
      <c r="E71">
        <v>1.3</v>
      </c>
      <c r="F71">
        <v>1.4</v>
      </c>
      <c r="G71">
        <v>5</v>
      </c>
      <c r="H71">
        <v>3.1</v>
      </c>
      <c r="I71">
        <v>3.3</v>
      </c>
      <c r="J71">
        <v>6.3</v>
      </c>
      <c r="K71">
        <v>4</v>
      </c>
      <c r="L71">
        <v>4.3</v>
      </c>
      <c r="M71">
        <v>2.5</v>
      </c>
      <c r="N71">
        <v>3.3</v>
      </c>
      <c r="O71">
        <v>5</v>
      </c>
      <c r="P71">
        <v>4</v>
      </c>
      <c r="Q71">
        <v>4.7</v>
      </c>
      <c r="R71">
        <v>4.5</v>
      </c>
      <c r="S71">
        <v>5.2</v>
      </c>
      <c r="T71">
        <v>3.6</v>
      </c>
      <c r="U71">
        <v>3.8</v>
      </c>
      <c r="V71">
        <v>2.5</v>
      </c>
      <c r="W71">
        <v>3.7</v>
      </c>
      <c r="X71">
        <v>5.2</v>
      </c>
      <c r="Y71">
        <v>1.2</v>
      </c>
      <c r="Z71">
        <v>2.2999999999999998</v>
      </c>
      <c r="AA71">
        <v>3</v>
      </c>
      <c r="AB71">
        <v>2.5</v>
      </c>
      <c r="AC71">
        <v>6.5</v>
      </c>
      <c r="AD71">
        <v>4.0999999999999996</v>
      </c>
      <c r="AE71">
        <v>-1.5</v>
      </c>
      <c r="AF71">
        <v>4.2</v>
      </c>
      <c r="AG71">
        <v>5.6</v>
      </c>
      <c r="AH71">
        <v>5.9</v>
      </c>
      <c r="AI71">
        <v>3.9</v>
      </c>
      <c r="AJ71">
        <v>3.7</v>
      </c>
      <c r="AK71">
        <v>3.8</v>
      </c>
      <c r="AL71">
        <v>10.5</v>
      </c>
      <c r="AM71">
        <v>9.9</v>
      </c>
      <c r="AN71">
        <v>5.8</v>
      </c>
      <c r="AO71">
        <v>5.9</v>
      </c>
      <c r="AP71">
        <v>6</v>
      </c>
      <c r="AQ71">
        <v>6</v>
      </c>
      <c r="AR71">
        <v>5.3</v>
      </c>
      <c r="AS71">
        <v>5</v>
      </c>
      <c r="AT71">
        <v>5</v>
      </c>
      <c r="AU71" s="596">
        <v>3.7</v>
      </c>
    </row>
    <row r="72" spans="1:47">
      <c r="A72" t="s">
        <v>5918</v>
      </c>
      <c r="B72" t="s">
        <v>5849</v>
      </c>
      <c r="C72">
        <v>-0.5</v>
      </c>
      <c r="D72">
        <v>4.2</v>
      </c>
      <c r="E72">
        <v>-3.4</v>
      </c>
      <c r="F72">
        <v>5.5</v>
      </c>
      <c r="G72">
        <v>4.3</v>
      </c>
      <c r="H72">
        <v>-1</v>
      </c>
      <c r="I72">
        <v>5.6</v>
      </c>
      <c r="J72">
        <v>2</v>
      </c>
      <c r="K72">
        <v>2.9</v>
      </c>
      <c r="L72">
        <v>4.5999999999999996</v>
      </c>
      <c r="M72">
        <v>7.3</v>
      </c>
      <c r="N72">
        <v>3.1</v>
      </c>
      <c r="O72">
        <v>2.2999999999999998</v>
      </c>
      <c r="P72">
        <v>3</v>
      </c>
      <c r="Q72">
        <v>4</v>
      </c>
      <c r="R72">
        <v>3.7</v>
      </c>
      <c r="S72">
        <v>6</v>
      </c>
      <c r="T72">
        <v>-16.899999999999999</v>
      </c>
      <c r="U72">
        <v>13.2</v>
      </c>
      <c r="V72">
        <v>-0.2</v>
      </c>
      <c r="W72">
        <v>2</v>
      </c>
      <c r="X72">
        <v>-1.3</v>
      </c>
      <c r="Y72">
        <v>0.4</v>
      </c>
      <c r="Z72">
        <v>2.8</v>
      </c>
      <c r="AA72">
        <v>4.3</v>
      </c>
      <c r="AB72">
        <v>2.2999999999999998</v>
      </c>
      <c r="AC72">
        <v>3.3</v>
      </c>
      <c r="AD72">
        <v>3.2</v>
      </c>
      <c r="AE72">
        <v>3.4</v>
      </c>
      <c r="AF72">
        <v>4.5999999999999996</v>
      </c>
      <c r="AG72">
        <v>8.1</v>
      </c>
      <c r="AH72">
        <v>-1.7</v>
      </c>
      <c r="AI72">
        <v>3.3</v>
      </c>
      <c r="AJ72">
        <v>1</v>
      </c>
      <c r="AK72">
        <v>6.1</v>
      </c>
      <c r="AL72">
        <v>6.3</v>
      </c>
      <c r="AM72">
        <v>5.9</v>
      </c>
      <c r="AN72">
        <v>3.8</v>
      </c>
      <c r="AO72">
        <v>5</v>
      </c>
      <c r="AP72">
        <v>5</v>
      </c>
      <c r="AQ72">
        <v>5</v>
      </c>
      <c r="AR72">
        <v>5</v>
      </c>
      <c r="AS72">
        <v>5</v>
      </c>
      <c r="AT72">
        <v>5</v>
      </c>
      <c r="AU72" s="596">
        <v>5.6</v>
      </c>
    </row>
    <row r="73" spans="1:47">
      <c r="A73" t="s">
        <v>5919</v>
      </c>
      <c r="B73">
        <v>-2.1</v>
      </c>
      <c r="C73">
        <v>0.6</v>
      </c>
      <c r="D73">
        <v>-8.9</v>
      </c>
      <c r="E73">
        <v>-11.5</v>
      </c>
      <c r="F73">
        <v>2.1</v>
      </c>
      <c r="G73">
        <v>0.4</v>
      </c>
      <c r="H73">
        <v>-0.2</v>
      </c>
      <c r="I73">
        <v>-0.1</v>
      </c>
      <c r="J73">
        <v>-6</v>
      </c>
      <c r="K73">
        <v>-4.9000000000000004</v>
      </c>
      <c r="L73">
        <v>-3</v>
      </c>
      <c r="M73">
        <v>6</v>
      </c>
      <c r="N73">
        <v>7.8</v>
      </c>
      <c r="O73">
        <v>8.1999999999999993</v>
      </c>
      <c r="P73">
        <v>8.5</v>
      </c>
      <c r="Q73">
        <v>5.0999999999999996</v>
      </c>
      <c r="R73">
        <v>8</v>
      </c>
      <c r="S73">
        <v>6.2</v>
      </c>
      <c r="T73">
        <v>-1.7</v>
      </c>
      <c r="U73">
        <v>3</v>
      </c>
      <c r="V73">
        <v>-1.3</v>
      </c>
      <c r="W73">
        <v>2.2999999999999998</v>
      </c>
      <c r="X73">
        <v>1.1000000000000001</v>
      </c>
      <c r="Y73">
        <v>-0.7</v>
      </c>
      <c r="Z73">
        <v>1.6</v>
      </c>
      <c r="AA73">
        <v>-1.9</v>
      </c>
      <c r="AB73">
        <v>5.0999999999999996</v>
      </c>
      <c r="AC73">
        <v>7</v>
      </c>
      <c r="AD73">
        <v>2</v>
      </c>
      <c r="AE73">
        <v>3.3</v>
      </c>
      <c r="AF73">
        <v>4.4000000000000004</v>
      </c>
      <c r="AG73">
        <v>5.4</v>
      </c>
      <c r="AH73">
        <v>5</v>
      </c>
      <c r="AI73">
        <v>5</v>
      </c>
      <c r="AJ73">
        <v>3.9</v>
      </c>
      <c r="AK73">
        <v>3.1</v>
      </c>
      <c r="AL73">
        <v>3.4</v>
      </c>
      <c r="AM73">
        <v>2.1</v>
      </c>
      <c r="AN73">
        <v>3.4</v>
      </c>
      <c r="AO73">
        <v>3.8</v>
      </c>
      <c r="AP73">
        <v>29.6</v>
      </c>
      <c r="AQ73">
        <v>23.6</v>
      </c>
      <c r="AR73">
        <v>13</v>
      </c>
      <c r="AS73">
        <v>29.7</v>
      </c>
      <c r="AT73">
        <v>17.899999999999999</v>
      </c>
      <c r="AU73" s="596">
        <v>5</v>
      </c>
    </row>
    <row r="74" spans="1:47">
      <c r="A74" t="s">
        <v>5920</v>
      </c>
      <c r="B74">
        <v>7.3</v>
      </c>
      <c r="C74">
        <v>1.1000000000000001</v>
      </c>
      <c r="D74">
        <v>-2.8</v>
      </c>
      <c r="E74">
        <v>-1.5</v>
      </c>
      <c r="F74">
        <v>0.2</v>
      </c>
      <c r="G74">
        <v>0.8</v>
      </c>
      <c r="H74">
        <v>0.3</v>
      </c>
      <c r="I74">
        <v>-0.4</v>
      </c>
      <c r="J74">
        <v>0.6</v>
      </c>
      <c r="K74">
        <v>-1.1000000000000001</v>
      </c>
      <c r="L74">
        <v>-0.4</v>
      </c>
      <c r="M74">
        <v>1.3</v>
      </c>
      <c r="N74">
        <v>-2.2999999999999998</v>
      </c>
      <c r="O74">
        <v>-4.9000000000000004</v>
      </c>
      <c r="P74">
        <v>-11.6</v>
      </c>
      <c r="Q74">
        <v>9.9</v>
      </c>
      <c r="R74">
        <v>4.0999999999999996</v>
      </c>
      <c r="S74">
        <v>2.7</v>
      </c>
      <c r="T74">
        <v>2.2000000000000002</v>
      </c>
      <c r="U74">
        <v>2.7</v>
      </c>
      <c r="V74">
        <v>0.9</v>
      </c>
      <c r="W74">
        <v>-1</v>
      </c>
      <c r="X74">
        <v>-0.3</v>
      </c>
      <c r="Y74">
        <v>0.4</v>
      </c>
      <c r="Z74">
        <v>-3.5</v>
      </c>
      <c r="AA74">
        <v>1.8</v>
      </c>
      <c r="AB74">
        <v>2.2000000000000002</v>
      </c>
      <c r="AC74">
        <v>3.3</v>
      </c>
      <c r="AD74">
        <v>0.8</v>
      </c>
      <c r="AE74">
        <v>3.1</v>
      </c>
      <c r="AF74">
        <v>-5.5</v>
      </c>
      <c r="AG74">
        <v>5.5</v>
      </c>
      <c r="AH74">
        <v>2.9</v>
      </c>
      <c r="AI74">
        <v>4.2</v>
      </c>
      <c r="AJ74">
        <v>2.8</v>
      </c>
      <c r="AK74">
        <v>1.2</v>
      </c>
      <c r="AL74">
        <v>1.5</v>
      </c>
      <c r="AM74">
        <v>1.2</v>
      </c>
      <c r="AN74">
        <v>1.5</v>
      </c>
      <c r="AO74">
        <v>1.5</v>
      </c>
      <c r="AP74">
        <v>1.5</v>
      </c>
      <c r="AQ74">
        <v>1.5</v>
      </c>
      <c r="AR74">
        <v>1.5</v>
      </c>
      <c r="AS74">
        <v>1.6</v>
      </c>
      <c r="AT74">
        <v>1.6</v>
      </c>
      <c r="AU74" s="596">
        <v>18.7</v>
      </c>
    </row>
    <row r="75" spans="1:47">
      <c r="A75" t="s">
        <v>5921</v>
      </c>
      <c r="B75">
        <v>0.7</v>
      </c>
      <c r="C75">
        <v>2.5</v>
      </c>
      <c r="D75">
        <v>-1.4</v>
      </c>
      <c r="E75">
        <v>-0.9</v>
      </c>
      <c r="F75">
        <v>4.3</v>
      </c>
      <c r="G75">
        <v>4.2</v>
      </c>
      <c r="H75">
        <v>0.7</v>
      </c>
      <c r="I75">
        <v>6</v>
      </c>
      <c r="J75">
        <v>4.5999999999999996</v>
      </c>
      <c r="K75">
        <v>4.3</v>
      </c>
      <c r="L75">
        <v>0.1</v>
      </c>
      <c r="M75">
        <v>3.3</v>
      </c>
      <c r="N75">
        <v>5.6</v>
      </c>
      <c r="O75">
        <v>6.2</v>
      </c>
      <c r="P75">
        <v>-1.3</v>
      </c>
      <c r="Q75">
        <v>4.0999999999999996</v>
      </c>
      <c r="R75">
        <v>3.6</v>
      </c>
      <c r="S75">
        <v>5</v>
      </c>
      <c r="T75">
        <v>2.9</v>
      </c>
      <c r="U75">
        <v>-1.9</v>
      </c>
      <c r="V75">
        <v>7.3</v>
      </c>
      <c r="W75">
        <v>2.7</v>
      </c>
      <c r="X75">
        <v>3.8</v>
      </c>
      <c r="Y75">
        <v>4.5</v>
      </c>
      <c r="Z75">
        <v>6.2</v>
      </c>
      <c r="AA75">
        <v>6.1</v>
      </c>
      <c r="AB75">
        <v>6.6</v>
      </c>
      <c r="AC75">
        <v>6.2</v>
      </c>
      <c r="AD75">
        <v>4.2</v>
      </c>
      <c r="AE75">
        <v>-2.4</v>
      </c>
      <c r="AF75">
        <v>3.7</v>
      </c>
      <c r="AG75">
        <v>3.8</v>
      </c>
      <c r="AH75">
        <v>4.0999999999999996</v>
      </c>
      <c r="AI75">
        <v>2.8</v>
      </c>
      <c r="AJ75">
        <v>3.1</v>
      </c>
      <c r="AK75">
        <v>3.8</v>
      </c>
      <c r="AL75">
        <v>3.8</v>
      </c>
      <c r="AM75">
        <v>4.9000000000000004</v>
      </c>
      <c r="AN75">
        <v>3.7</v>
      </c>
      <c r="AO75">
        <v>3.4</v>
      </c>
      <c r="AP75">
        <v>3.4</v>
      </c>
      <c r="AQ75">
        <v>3.5</v>
      </c>
      <c r="AR75">
        <v>3.6</v>
      </c>
      <c r="AS75">
        <v>3.6</v>
      </c>
      <c r="AT75">
        <v>3.7</v>
      </c>
      <c r="AU75" s="596">
        <v>1.5</v>
      </c>
    </row>
    <row r="76" spans="1:47">
      <c r="A76" t="s">
        <v>5922</v>
      </c>
      <c r="B76">
        <v>10.3</v>
      </c>
      <c r="C76">
        <v>9.1999999999999993</v>
      </c>
      <c r="D76">
        <v>2.9</v>
      </c>
      <c r="E76">
        <v>6</v>
      </c>
      <c r="F76">
        <v>10</v>
      </c>
      <c r="G76">
        <v>0.7</v>
      </c>
      <c r="H76">
        <v>11.1</v>
      </c>
      <c r="I76">
        <v>13.4</v>
      </c>
      <c r="J76">
        <v>8.5</v>
      </c>
      <c r="K76">
        <v>2.2999999999999998</v>
      </c>
      <c r="L76">
        <v>3.8</v>
      </c>
      <c r="M76">
        <v>5.7</v>
      </c>
      <c r="N76">
        <v>6.2</v>
      </c>
      <c r="O76">
        <v>6.2</v>
      </c>
      <c r="P76">
        <v>6</v>
      </c>
      <c r="Q76">
        <v>2.4</v>
      </c>
      <c r="R76">
        <v>4.3</v>
      </c>
      <c r="S76">
        <v>5.0999999999999996</v>
      </c>
      <c r="T76">
        <v>-5.9</v>
      </c>
      <c r="U76">
        <v>2.5</v>
      </c>
      <c r="V76">
        <v>7.7</v>
      </c>
      <c r="W76">
        <v>0.6</v>
      </c>
      <c r="X76">
        <v>1.7</v>
      </c>
      <c r="Y76">
        <v>3.1</v>
      </c>
      <c r="Z76">
        <v>8.6999999999999993</v>
      </c>
      <c r="AA76">
        <v>7.4</v>
      </c>
      <c r="AB76">
        <v>7</v>
      </c>
      <c r="AC76">
        <v>6.5</v>
      </c>
      <c r="AD76">
        <v>2.1</v>
      </c>
      <c r="AE76">
        <v>-2.5</v>
      </c>
      <c r="AF76">
        <v>6.8</v>
      </c>
      <c r="AG76">
        <v>4.8</v>
      </c>
      <c r="AH76">
        <v>1.7</v>
      </c>
      <c r="AI76">
        <v>3.1</v>
      </c>
      <c r="AJ76">
        <v>2.8</v>
      </c>
      <c r="AK76">
        <v>2.4</v>
      </c>
      <c r="AL76">
        <v>2.2000000000000002</v>
      </c>
      <c r="AM76">
        <v>3.8</v>
      </c>
      <c r="AN76">
        <v>3</v>
      </c>
      <c r="AO76">
        <v>2.7</v>
      </c>
      <c r="AP76">
        <v>3</v>
      </c>
      <c r="AQ76">
        <v>3</v>
      </c>
      <c r="AR76">
        <v>3</v>
      </c>
      <c r="AS76">
        <v>3</v>
      </c>
      <c r="AT76">
        <v>3</v>
      </c>
      <c r="AU76" s="596">
        <v>3.7</v>
      </c>
    </row>
    <row r="77" spans="1:47">
      <c r="A77" t="s">
        <v>5923</v>
      </c>
      <c r="B77">
        <v>0.2</v>
      </c>
      <c r="C77">
        <v>2.9</v>
      </c>
      <c r="D77">
        <v>2.8</v>
      </c>
      <c r="E77">
        <v>0.7</v>
      </c>
      <c r="F77">
        <v>2.7</v>
      </c>
      <c r="G77">
        <v>-0.3</v>
      </c>
      <c r="H77">
        <v>1.5</v>
      </c>
      <c r="I77">
        <v>4.0999999999999996</v>
      </c>
      <c r="J77">
        <v>-0.1</v>
      </c>
      <c r="K77">
        <v>0.7</v>
      </c>
      <c r="L77">
        <v>-3.5</v>
      </c>
      <c r="M77">
        <v>-11.9</v>
      </c>
      <c r="N77">
        <v>-3.1</v>
      </c>
      <c r="O77">
        <v>-0.6</v>
      </c>
      <c r="P77">
        <v>2.9</v>
      </c>
      <c r="Q77">
        <v>2.5</v>
      </c>
      <c r="R77">
        <v>0</v>
      </c>
      <c r="S77">
        <v>3.3</v>
      </c>
      <c r="T77">
        <v>4.2</v>
      </c>
      <c r="U77">
        <v>3.2</v>
      </c>
      <c r="V77">
        <v>4.2</v>
      </c>
      <c r="W77">
        <v>3.8</v>
      </c>
      <c r="X77">
        <v>4.5</v>
      </c>
      <c r="Y77">
        <v>3.8</v>
      </c>
      <c r="Z77">
        <v>5</v>
      </c>
      <c r="AA77">
        <v>4.4000000000000004</v>
      </c>
      <c r="AB77">
        <v>3.9</v>
      </c>
      <c r="AC77">
        <v>0.4</v>
      </c>
      <c r="AD77">
        <v>0.9</v>
      </c>
      <c r="AE77">
        <v>-6.6</v>
      </c>
      <c r="AF77">
        <v>0.7</v>
      </c>
      <c r="AG77">
        <v>1.7</v>
      </c>
      <c r="AH77">
        <v>-1.6</v>
      </c>
      <c r="AI77">
        <v>2.1</v>
      </c>
      <c r="AJ77">
        <v>4.2</v>
      </c>
      <c r="AK77">
        <v>3.5</v>
      </c>
      <c r="AL77">
        <v>2.2999999999999998</v>
      </c>
      <c r="AM77">
        <v>4.0999999999999996</v>
      </c>
      <c r="AN77">
        <v>4.9000000000000004</v>
      </c>
      <c r="AO77">
        <v>3.6</v>
      </c>
      <c r="AP77">
        <v>2.7</v>
      </c>
      <c r="AQ77">
        <v>2.4</v>
      </c>
      <c r="AR77">
        <v>2.2000000000000002</v>
      </c>
      <c r="AS77">
        <v>2.2000000000000002</v>
      </c>
      <c r="AT77">
        <v>2.2000000000000002</v>
      </c>
      <c r="AU77" s="596">
        <v>2.7</v>
      </c>
    </row>
    <row r="78" spans="1:47">
      <c r="A78" t="s">
        <v>5924</v>
      </c>
      <c r="B78">
        <v>5.7</v>
      </c>
      <c r="C78">
        <v>4.3</v>
      </c>
      <c r="D78">
        <v>2.2000000000000002</v>
      </c>
      <c r="E78">
        <v>-2.2000000000000002</v>
      </c>
      <c r="F78">
        <v>4.0999999999999996</v>
      </c>
      <c r="G78">
        <v>3.3</v>
      </c>
      <c r="H78">
        <v>6.3</v>
      </c>
      <c r="I78">
        <v>8.5</v>
      </c>
      <c r="J78">
        <v>-0.1</v>
      </c>
      <c r="K78">
        <v>0.3</v>
      </c>
      <c r="L78">
        <v>1.2</v>
      </c>
      <c r="M78">
        <v>-0.2</v>
      </c>
      <c r="N78">
        <v>-3.4</v>
      </c>
      <c r="O78">
        <v>1.3</v>
      </c>
      <c r="P78">
        <v>3.6</v>
      </c>
      <c r="Q78">
        <v>0.1</v>
      </c>
      <c r="R78">
        <v>4.8</v>
      </c>
      <c r="S78">
        <v>4.9000000000000004</v>
      </c>
      <c r="T78">
        <v>7.1</v>
      </c>
      <c r="U78">
        <v>4</v>
      </c>
      <c r="V78">
        <v>4.9000000000000004</v>
      </c>
      <c r="W78">
        <v>3.9</v>
      </c>
      <c r="X78">
        <v>0.7</v>
      </c>
      <c r="Y78">
        <v>2.2999999999999998</v>
      </c>
      <c r="Z78">
        <v>8</v>
      </c>
      <c r="AA78">
        <v>6.3</v>
      </c>
      <c r="AB78">
        <v>5.2</v>
      </c>
      <c r="AC78">
        <v>9.4</v>
      </c>
      <c r="AD78">
        <v>2</v>
      </c>
      <c r="AE78">
        <v>-6.8</v>
      </c>
      <c r="AF78">
        <v>-3.4</v>
      </c>
      <c r="AG78">
        <v>1.9</v>
      </c>
      <c r="AH78">
        <v>1.3</v>
      </c>
      <c r="AI78">
        <v>4.0999999999999996</v>
      </c>
      <c r="AJ78">
        <v>2.1</v>
      </c>
      <c r="AK78">
        <v>4.7</v>
      </c>
      <c r="AL78">
        <v>6.6</v>
      </c>
      <c r="AM78">
        <v>4.5999999999999996</v>
      </c>
      <c r="AN78">
        <v>4.5999999999999996</v>
      </c>
      <c r="AO78">
        <v>1.7</v>
      </c>
      <c r="AP78">
        <v>2.9</v>
      </c>
      <c r="AQ78">
        <v>2.7</v>
      </c>
      <c r="AR78">
        <v>2.5</v>
      </c>
      <c r="AS78">
        <v>2.5</v>
      </c>
      <c r="AT78">
        <v>2.5</v>
      </c>
      <c r="AU78" s="596">
        <v>3.3</v>
      </c>
    </row>
    <row r="79" spans="1:47">
      <c r="A79" t="s">
        <v>5925</v>
      </c>
      <c r="B79">
        <v>5.3</v>
      </c>
      <c r="C79">
        <v>6</v>
      </c>
      <c r="D79">
        <v>3.5</v>
      </c>
      <c r="E79">
        <v>7.3</v>
      </c>
      <c r="F79">
        <v>3.8</v>
      </c>
      <c r="G79">
        <v>5.3</v>
      </c>
      <c r="H79">
        <v>4.8</v>
      </c>
      <c r="I79">
        <v>4</v>
      </c>
      <c r="J79">
        <v>9.6</v>
      </c>
      <c r="K79">
        <v>5.9</v>
      </c>
      <c r="L79">
        <v>5.5</v>
      </c>
      <c r="M79">
        <v>1.1000000000000001</v>
      </c>
      <c r="N79">
        <v>5.5</v>
      </c>
      <c r="O79">
        <v>4.8</v>
      </c>
      <c r="P79">
        <v>6.7</v>
      </c>
      <c r="Q79">
        <v>7.6</v>
      </c>
      <c r="R79">
        <v>7.5</v>
      </c>
      <c r="S79">
        <v>4</v>
      </c>
      <c r="T79">
        <v>6.2</v>
      </c>
      <c r="U79">
        <v>8.5</v>
      </c>
      <c r="V79">
        <v>4</v>
      </c>
      <c r="W79">
        <v>4.9000000000000004</v>
      </c>
      <c r="X79">
        <v>3.9</v>
      </c>
      <c r="Y79">
        <v>7.9</v>
      </c>
      <c r="Z79">
        <v>7.8</v>
      </c>
      <c r="AA79">
        <v>9.3000000000000007</v>
      </c>
      <c r="AB79">
        <v>9.3000000000000007</v>
      </c>
      <c r="AC79">
        <v>9.8000000000000007</v>
      </c>
      <c r="AD79">
        <v>3.9</v>
      </c>
      <c r="AE79">
        <v>8.5</v>
      </c>
      <c r="AF79">
        <v>10.3</v>
      </c>
      <c r="AG79">
        <v>6.6</v>
      </c>
      <c r="AH79">
        <v>5.5</v>
      </c>
      <c r="AI79">
        <v>6.4</v>
      </c>
      <c r="AJ79">
        <v>7.4</v>
      </c>
      <c r="AK79">
        <v>8</v>
      </c>
      <c r="AL79">
        <v>8.1999999999999993</v>
      </c>
      <c r="AM79">
        <v>7.2</v>
      </c>
      <c r="AN79">
        <v>7.1</v>
      </c>
      <c r="AO79">
        <v>7.3</v>
      </c>
      <c r="AP79">
        <v>7.5</v>
      </c>
      <c r="AQ79">
        <v>7.7</v>
      </c>
      <c r="AR79">
        <v>7.7</v>
      </c>
      <c r="AS79">
        <v>7.7</v>
      </c>
      <c r="AT79">
        <v>7.7</v>
      </c>
      <c r="AU79" s="596">
        <v>2</v>
      </c>
    </row>
    <row r="80" spans="1:47">
      <c r="A80" t="s">
        <v>5926</v>
      </c>
      <c r="B80">
        <v>9.9</v>
      </c>
      <c r="C80">
        <v>7.6</v>
      </c>
      <c r="D80">
        <v>2.2000000000000002</v>
      </c>
      <c r="E80">
        <v>4.2</v>
      </c>
      <c r="F80">
        <v>7.6</v>
      </c>
      <c r="G80">
        <v>3.9</v>
      </c>
      <c r="H80">
        <v>7.2</v>
      </c>
      <c r="I80">
        <v>6.6</v>
      </c>
      <c r="J80">
        <v>7</v>
      </c>
      <c r="K80">
        <v>9.1</v>
      </c>
      <c r="L80">
        <v>9</v>
      </c>
      <c r="M80">
        <v>8.9</v>
      </c>
      <c r="N80">
        <v>6.5</v>
      </c>
      <c r="O80">
        <v>8</v>
      </c>
      <c r="P80">
        <v>7.5</v>
      </c>
      <c r="Q80">
        <v>8.1999999999999993</v>
      </c>
      <c r="R80">
        <v>7.8</v>
      </c>
      <c r="S80">
        <v>4.7</v>
      </c>
      <c r="T80">
        <v>-13.1</v>
      </c>
      <c r="U80">
        <v>0.8</v>
      </c>
      <c r="V80">
        <v>5</v>
      </c>
      <c r="W80">
        <v>3.6</v>
      </c>
      <c r="X80">
        <v>4.5</v>
      </c>
      <c r="Y80">
        <v>4.8</v>
      </c>
      <c r="Z80">
        <v>5</v>
      </c>
      <c r="AA80">
        <v>5.7</v>
      </c>
      <c r="AB80">
        <v>5.5</v>
      </c>
      <c r="AC80">
        <v>6.3</v>
      </c>
      <c r="AD80">
        <v>7.4</v>
      </c>
      <c r="AE80">
        <v>4.7</v>
      </c>
      <c r="AF80">
        <v>6.4</v>
      </c>
      <c r="AG80">
        <v>6.2</v>
      </c>
      <c r="AH80">
        <v>6</v>
      </c>
      <c r="AI80">
        <v>5.6</v>
      </c>
      <c r="AJ80">
        <v>5</v>
      </c>
      <c r="AK80">
        <v>4.9000000000000004</v>
      </c>
      <c r="AL80">
        <v>5</v>
      </c>
      <c r="AM80">
        <v>5.0999999999999996</v>
      </c>
      <c r="AN80">
        <v>5.2</v>
      </c>
      <c r="AO80">
        <v>5.2</v>
      </c>
      <c r="AP80">
        <v>5.2</v>
      </c>
      <c r="AQ80">
        <v>5.2</v>
      </c>
      <c r="AR80">
        <v>5.3</v>
      </c>
      <c r="AS80">
        <v>5.3</v>
      </c>
      <c r="AT80">
        <v>5.3</v>
      </c>
      <c r="AU80" s="596">
        <v>6.5</v>
      </c>
    </row>
    <row r="81" spans="1:47">
      <c r="A81" t="s">
        <v>5927</v>
      </c>
      <c r="B81">
        <v>-18.8</v>
      </c>
      <c r="C81">
        <v>-8.6</v>
      </c>
      <c r="D81">
        <v>13.1</v>
      </c>
      <c r="E81">
        <v>13.8</v>
      </c>
      <c r="F81">
        <v>-9.9</v>
      </c>
      <c r="G81">
        <v>-2.1</v>
      </c>
      <c r="H81">
        <v>-9</v>
      </c>
      <c r="I81">
        <v>3</v>
      </c>
      <c r="J81">
        <v>-9.5</v>
      </c>
      <c r="K81">
        <v>5.2</v>
      </c>
      <c r="L81">
        <v>18.100000000000001</v>
      </c>
      <c r="M81">
        <v>10.8</v>
      </c>
      <c r="N81">
        <v>2.1</v>
      </c>
      <c r="O81">
        <v>1.3</v>
      </c>
      <c r="P81">
        <v>-1.5</v>
      </c>
      <c r="Q81">
        <v>1</v>
      </c>
      <c r="R81">
        <v>6.2</v>
      </c>
      <c r="S81">
        <v>-0.5</v>
      </c>
      <c r="T81">
        <v>1.9</v>
      </c>
      <c r="U81">
        <v>0.3</v>
      </c>
      <c r="V81">
        <v>6.9</v>
      </c>
      <c r="W81">
        <v>0.8</v>
      </c>
      <c r="X81">
        <v>10.3</v>
      </c>
      <c r="Y81">
        <v>9.1999999999999993</v>
      </c>
      <c r="Z81">
        <v>4</v>
      </c>
      <c r="AA81">
        <v>5.0999999999999996</v>
      </c>
      <c r="AB81">
        <v>5.3</v>
      </c>
      <c r="AC81">
        <v>6.7</v>
      </c>
      <c r="AD81">
        <v>-0.1</v>
      </c>
      <c r="AE81">
        <v>0</v>
      </c>
      <c r="AF81">
        <v>5.7</v>
      </c>
      <c r="AG81">
        <v>3.1</v>
      </c>
      <c r="AH81">
        <v>-7.7</v>
      </c>
      <c r="AI81">
        <v>-0.3</v>
      </c>
      <c r="AJ81">
        <v>3.2</v>
      </c>
      <c r="AK81">
        <v>-1.6</v>
      </c>
      <c r="AL81">
        <v>12.5</v>
      </c>
      <c r="AM81">
        <v>3.7</v>
      </c>
      <c r="AN81">
        <v>-3.9</v>
      </c>
      <c r="AO81">
        <v>-6</v>
      </c>
      <c r="AP81">
        <v>0.2</v>
      </c>
      <c r="AQ81">
        <v>0.9</v>
      </c>
      <c r="AR81">
        <v>1</v>
      </c>
      <c r="AS81">
        <v>1</v>
      </c>
      <c r="AT81">
        <v>1.1000000000000001</v>
      </c>
      <c r="AU81" s="596">
        <v>5.0999999999999996</v>
      </c>
    </row>
    <row r="82" spans="1:47">
      <c r="A82" t="s">
        <v>5928</v>
      </c>
      <c r="B82" t="s">
        <v>5849</v>
      </c>
      <c r="C82" t="s">
        <v>5849</v>
      </c>
      <c r="D82" t="s">
        <v>5849</v>
      </c>
      <c r="E82" t="s">
        <v>5849</v>
      </c>
      <c r="F82" t="s">
        <v>5849</v>
      </c>
      <c r="G82" t="s">
        <v>5849</v>
      </c>
      <c r="H82" t="s">
        <v>5849</v>
      </c>
      <c r="I82" t="s">
        <v>5849</v>
      </c>
      <c r="J82" t="s">
        <v>5849</v>
      </c>
      <c r="K82" t="s">
        <v>5849</v>
      </c>
      <c r="L82" t="s">
        <v>5849</v>
      </c>
      <c r="M82" t="s">
        <v>5849</v>
      </c>
      <c r="N82" t="s">
        <v>5849</v>
      </c>
      <c r="O82" t="s">
        <v>5849</v>
      </c>
      <c r="P82" t="s">
        <v>5849</v>
      </c>
      <c r="Q82" t="s">
        <v>5849</v>
      </c>
      <c r="R82" t="s">
        <v>5849</v>
      </c>
      <c r="S82" t="s">
        <v>5849</v>
      </c>
      <c r="T82" t="s">
        <v>5849</v>
      </c>
      <c r="U82">
        <v>24.8</v>
      </c>
      <c r="V82">
        <v>-4.3</v>
      </c>
      <c r="W82">
        <v>-6.6</v>
      </c>
      <c r="X82">
        <v>-7.8</v>
      </c>
      <c r="Y82">
        <v>81.8</v>
      </c>
      <c r="Z82">
        <v>53.4</v>
      </c>
      <c r="AA82">
        <v>1.7</v>
      </c>
      <c r="AB82">
        <v>5.6</v>
      </c>
      <c r="AC82">
        <v>1.9</v>
      </c>
      <c r="AD82">
        <v>8.1999999999999993</v>
      </c>
      <c r="AE82">
        <v>3.4</v>
      </c>
      <c r="AF82">
        <v>6.4</v>
      </c>
      <c r="AG82">
        <v>7.5</v>
      </c>
      <c r="AH82">
        <v>13.9</v>
      </c>
      <c r="AI82">
        <v>7.6</v>
      </c>
      <c r="AJ82">
        <v>0.7</v>
      </c>
      <c r="AK82">
        <v>2.5</v>
      </c>
      <c r="AL82">
        <v>13.6</v>
      </c>
      <c r="AM82">
        <v>-1.7</v>
      </c>
      <c r="AN82">
        <v>0.6</v>
      </c>
      <c r="AO82">
        <v>2.8</v>
      </c>
      <c r="AP82">
        <v>8.1</v>
      </c>
      <c r="AQ82">
        <v>2.2999999999999998</v>
      </c>
      <c r="AR82">
        <v>2.1</v>
      </c>
      <c r="AS82">
        <v>1.8</v>
      </c>
      <c r="AT82">
        <v>1.9</v>
      </c>
      <c r="AU82" s="596">
        <v>3.1</v>
      </c>
    </row>
    <row r="83" spans="1:47">
      <c r="A83" t="s">
        <v>5929</v>
      </c>
      <c r="B83">
        <v>2.9</v>
      </c>
      <c r="C83">
        <v>2.5</v>
      </c>
      <c r="D83">
        <v>1.5</v>
      </c>
      <c r="E83">
        <v>-0.7</v>
      </c>
      <c r="F83">
        <v>3.2</v>
      </c>
      <c r="G83">
        <v>1.9</v>
      </c>
      <c r="H83">
        <v>0.4</v>
      </c>
      <c r="I83">
        <v>3.6</v>
      </c>
      <c r="J83">
        <v>3</v>
      </c>
      <c r="K83">
        <v>5.6</v>
      </c>
      <c r="L83">
        <v>7.7</v>
      </c>
      <c r="M83">
        <v>1.6</v>
      </c>
      <c r="N83">
        <v>3.6</v>
      </c>
      <c r="O83">
        <v>2.2999999999999998</v>
      </c>
      <c r="P83">
        <v>5.9</v>
      </c>
      <c r="Q83">
        <v>9.6</v>
      </c>
      <c r="R83">
        <v>9.1</v>
      </c>
      <c r="S83">
        <v>10.7</v>
      </c>
      <c r="T83">
        <v>8.6</v>
      </c>
      <c r="U83">
        <v>10.5</v>
      </c>
      <c r="V83">
        <v>9.5</v>
      </c>
      <c r="W83">
        <v>5.3</v>
      </c>
      <c r="X83">
        <v>6</v>
      </c>
      <c r="Y83">
        <v>3</v>
      </c>
      <c r="Z83">
        <v>6.6</v>
      </c>
      <c r="AA83">
        <v>5.7</v>
      </c>
      <c r="AB83">
        <v>5.0999999999999996</v>
      </c>
      <c r="AC83">
        <v>5.3</v>
      </c>
      <c r="AD83">
        <v>-4.4000000000000004</v>
      </c>
      <c r="AE83">
        <v>-5.0999999999999996</v>
      </c>
      <c r="AF83">
        <v>1.9</v>
      </c>
      <c r="AG83">
        <v>3.7</v>
      </c>
      <c r="AH83">
        <v>0.2</v>
      </c>
      <c r="AI83">
        <v>1.3</v>
      </c>
      <c r="AJ83">
        <v>8.6999999999999993</v>
      </c>
      <c r="AK83">
        <v>25</v>
      </c>
      <c r="AL83">
        <v>4.9000000000000004</v>
      </c>
      <c r="AM83">
        <v>7.2</v>
      </c>
      <c r="AN83">
        <v>6.8</v>
      </c>
      <c r="AO83">
        <v>4.0999999999999996</v>
      </c>
      <c r="AP83">
        <v>3.4</v>
      </c>
      <c r="AQ83">
        <v>3.1</v>
      </c>
      <c r="AR83">
        <v>2.9</v>
      </c>
      <c r="AS83">
        <v>2.7</v>
      </c>
      <c r="AT83">
        <v>2.7</v>
      </c>
      <c r="AU83" s="596">
        <v>5.3</v>
      </c>
    </row>
    <row r="84" spans="1:47">
      <c r="A84" t="s">
        <v>5930</v>
      </c>
      <c r="B84">
        <v>3.6</v>
      </c>
      <c r="C84">
        <v>4.7</v>
      </c>
      <c r="D84">
        <v>1.4</v>
      </c>
      <c r="E84">
        <v>2.6</v>
      </c>
      <c r="F84">
        <v>2.2000000000000002</v>
      </c>
      <c r="G84">
        <v>4.5</v>
      </c>
      <c r="H84">
        <v>3.6</v>
      </c>
      <c r="I84">
        <v>7.5</v>
      </c>
      <c r="J84">
        <v>3.6</v>
      </c>
      <c r="K84">
        <v>1.4</v>
      </c>
      <c r="L84">
        <v>6.6</v>
      </c>
      <c r="M84">
        <v>4.5999999999999996</v>
      </c>
      <c r="N84">
        <v>7.2</v>
      </c>
      <c r="O84">
        <v>3.8</v>
      </c>
      <c r="P84">
        <v>7</v>
      </c>
      <c r="Q84">
        <v>9.6999999999999993</v>
      </c>
      <c r="R84">
        <v>5.0999999999999996</v>
      </c>
      <c r="S84">
        <v>4.0999999999999996</v>
      </c>
      <c r="T84">
        <v>4.2</v>
      </c>
      <c r="U84">
        <v>3.5</v>
      </c>
      <c r="V84">
        <v>8.9</v>
      </c>
      <c r="W84">
        <v>0.1</v>
      </c>
      <c r="X84">
        <v>-0.2</v>
      </c>
      <c r="Y84">
        <v>1.1000000000000001</v>
      </c>
      <c r="Z84">
        <v>5</v>
      </c>
      <c r="AA84">
        <v>4.0999999999999996</v>
      </c>
      <c r="AB84">
        <v>5.8</v>
      </c>
      <c r="AC84">
        <v>6</v>
      </c>
      <c r="AD84">
        <v>3.2</v>
      </c>
      <c r="AE84">
        <v>1.3</v>
      </c>
      <c r="AF84">
        <v>5.5</v>
      </c>
      <c r="AG84">
        <v>5.0999999999999996</v>
      </c>
      <c r="AH84">
        <v>2.2000000000000002</v>
      </c>
      <c r="AI84">
        <v>4.3</v>
      </c>
      <c r="AJ84">
        <v>3.9</v>
      </c>
      <c r="AK84">
        <v>2.6</v>
      </c>
      <c r="AL84">
        <v>4</v>
      </c>
      <c r="AM84">
        <v>3.5</v>
      </c>
      <c r="AN84">
        <v>3.3</v>
      </c>
      <c r="AO84">
        <v>3.3</v>
      </c>
      <c r="AP84">
        <v>3.3</v>
      </c>
      <c r="AQ84">
        <v>3.1</v>
      </c>
      <c r="AR84">
        <v>3.1</v>
      </c>
      <c r="AS84">
        <v>3.1</v>
      </c>
      <c r="AT84">
        <v>3</v>
      </c>
      <c r="AU84" s="596">
        <v>2.5</v>
      </c>
    </row>
    <row r="85" spans="1:47">
      <c r="A85" t="s">
        <v>5931</v>
      </c>
      <c r="B85">
        <v>3.1</v>
      </c>
      <c r="C85">
        <v>0.6</v>
      </c>
      <c r="D85">
        <v>0.2</v>
      </c>
      <c r="E85">
        <v>0.9</v>
      </c>
      <c r="F85">
        <v>3</v>
      </c>
      <c r="G85">
        <v>2.6</v>
      </c>
      <c r="H85">
        <v>2.7</v>
      </c>
      <c r="I85">
        <v>3.1</v>
      </c>
      <c r="J85">
        <v>4</v>
      </c>
      <c r="K85">
        <v>3.3</v>
      </c>
      <c r="L85">
        <v>2</v>
      </c>
      <c r="M85">
        <v>1.4</v>
      </c>
      <c r="N85">
        <v>0.7</v>
      </c>
      <c r="O85">
        <v>-0.8</v>
      </c>
      <c r="P85">
        <v>2.1</v>
      </c>
      <c r="Q85">
        <v>2.7</v>
      </c>
      <c r="R85">
        <v>1.3</v>
      </c>
      <c r="S85">
        <v>1.8</v>
      </c>
      <c r="T85">
        <v>1.6</v>
      </c>
      <c r="U85">
        <v>1.6</v>
      </c>
      <c r="V85">
        <v>3.7</v>
      </c>
      <c r="W85">
        <v>1.8</v>
      </c>
      <c r="X85">
        <v>0.2</v>
      </c>
      <c r="Y85">
        <v>0.2</v>
      </c>
      <c r="Z85">
        <v>1.6</v>
      </c>
      <c r="AA85">
        <v>0.9</v>
      </c>
      <c r="AB85">
        <v>2</v>
      </c>
      <c r="AC85">
        <v>1.5</v>
      </c>
      <c r="AD85">
        <v>-1.1000000000000001</v>
      </c>
      <c r="AE85">
        <v>-5.5</v>
      </c>
      <c r="AF85">
        <v>1.7</v>
      </c>
      <c r="AG85">
        <v>0.6</v>
      </c>
      <c r="AH85">
        <v>-2.8</v>
      </c>
      <c r="AI85">
        <v>-1.7</v>
      </c>
      <c r="AJ85">
        <v>0.1</v>
      </c>
      <c r="AK85">
        <v>0.9</v>
      </c>
      <c r="AL85">
        <v>1.1000000000000001</v>
      </c>
      <c r="AM85">
        <v>1.6</v>
      </c>
      <c r="AN85">
        <v>0.9</v>
      </c>
      <c r="AO85">
        <v>0.1</v>
      </c>
      <c r="AP85">
        <v>0.9</v>
      </c>
      <c r="AQ85">
        <v>0.7</v>
      </c>
      <c r="AR85">
        <v>0.6</v>
      </c>
      <c r="AS85">
        <v>0.6</v>
      </c>
      <c r="AT85">
        <v>0.6</v>
      </c>
      <c r="AU85" s="596">
        <v>5.4</v>
      </c>
    </row>
    <row r="86" spans="1:47">
      <c r="A86" t="s">
        <v>5932</v>
      </c>
      <c r="B86">
        <v>-4</v>
      </c>
      <c r="C86">
        <v>4.4000000000000004</v>
      </c>
      <c r="D86">
        <v>3.1</v>
      </c>
      <c r="E86">
        <v>4.2</v>
      </c>
      <c r="F86">
        <v>0.9</v>
      </c>
      <c r="G86">
        <v>-0.9</v>
      </c>
      <c r="H86">
        <v>7</v>
      </c>
      <c r="I86">
        <v>7.7</v>
      </c>
      <c r="J86">
        <v>-4</v>
      </c>
      <c r="K86">
        <v>4.7</v>
      </c>
      <c r="L86">
        <v>4.9000000000000004</v>
      </c>
      <c r="M86">
        <v>0.8</v>
      </c>
      <c r="N86">
        <v>2.8</v>
      </c>
      <c r="O86">
        <v>2.2000000000000002</v>
      </c>
      <c r="P86">
        <v>1.9</v>
      </c>
      <c r="Q86">
        <v>2.5</v>
      </c>
      <c r="R86">
        <v>0.2</v>
      </c>
      <c r="S86">
        <v>-1.6</v>
      </c>
      <c r="T86">
        <v>-1.2</v>
      </c>
      <c r="U86">
        <v>1</v>
      </c>
      <c r="V86">
        <v>0.8</v>
      </c>
      <c r="W86">
        <v>1.3</v>
      </c>
      <c r="X86">
        <v>0.7</v>
      </c>
      <c r="Y86">
        <v>3.7</v>
      </c>
      <c r="Z86">
        <v>1.3</v>
      </c>
      <c r="AA86">
        <v>0.9</v>
      </c>
      <c r="AB86">
        <v>2.9</v>
      </c>
      <c r="AC86">
        <v>1.4</v>
      </c>
      <c r="AD86">
        <v>-0.8</v>
      </c>
      <c r="AE86">
        <v>-3.4</v>
      </c>
      <c r="AF86">
        <v>-1.4</v>
      </c>
      <c r="AG86">
        <v>1.4</v>
      </c>
      <c r="AH86">
        <v>-0.5</v>
      </c>
      <c r="AI86">
        <v>0.2</v>
      </c>
      <c r="AJ86">
        <v>0.6</v>
      </c>
      <c r="AK86">
        <v>0.9</v>
      </c>
      <c r="AL86">
        <v>1.5</v>
      </c>
      <c r="AM86">
        <v>0.7</v>
      </c>
      <c r="AN86">
        <v>1.4</v>
      </c>
      <c r="AO86">
        <v>1.7</v>
      </c>
      <c r="AP86">
        <v>1.9</v>
      </c>
      <c r="AQ86">
        <v>2.2000000000000002</v>
      </c>
      <c r="AR86">
        <v>2.2999999999999998</v>
      </c>
      <c r="AS86">
        <v>2.2999999999999998</v>
      </c>
      <c r="AT86">
        <v>2.4</v>
      </c>
      <c r="AU86" s="596">
        <v>0.7</v>
      </c>
    </row>
    <row r="87" spans="1:47">
      <c r="A87" t="s">
        <v>5933</v>
      </c>
      <c r="B87">
        <v>3.2</v>
      </c>
      <c r="C87">
        <v>4.2</v>
      </c>
      <c r="D87">
        <v>3.3</v>
      </c>
      <c r="E87">
        <v>3.5</v>
      </c>
      <c r="F87">
        <v>4.5</v>
      </c>
      <c r="G87">
        <v>5.2</v>
      </c>
      <c r="H87">
        <v>3.3</v>
      </c>
      <c r="I87">
        <v>4.7</v>
      </c>
      <c r="J87">
        <v>6.8</v>
      </c>
      <c r="K87">
        <v>4.9000000000000004</v>
      </c>
      <c r="L87">
        <v>4.9000000000000004</v>
      </c>
      <c r="M87">
        <v>3.4</v>
      </c>
      <c r="N87">
        <v>0.8</v>
      </c>
      <c r="O87">
        <v>-0.5</v>
      </c>
      <c r="P87">
        <v>1</v>
      </c>
      <c r="Q87">
        <v>2.7</v>
      </c>
      <c r="R87">
        <v>3.1</v>
      </c>
      <c r="S87">
        <v>1.1000000000000001</v>
      </c>
      <c r="T87">
        <v>-1.1000000000000001</v>
      </c>
      <c r="U87">
        <v>-0.3</v>
      </c>
      <c r="V87">
        <v>2.8</v>
      </c>
      <c r="W87">
        <v>0.4</v>
      </c>
      <c r="X87">
        <v>0.1</v>
      </c>
      <c r="Y87">
        <v>1.5</v>
      </c>
      <c r="Z87">
        <v>2.2000000000000002</v>
      </c>
      <c r="AA87">
        <v>1.7</v>
      </c>
      <c r="AB87">
        <v>1.4</v>
      </c>
      <c r="AC87">
        <v>1.7</v>
      </c>
      <c r="AD87">
        <v>-1.1000000000000001</v>
      </c>
      <c r="AE87">
        <v>-5.4</v>
      </c>
      <c r="AF87">
        <v>4.2</v>
      </c>
      <c r="AG87">
        <v>-0.1</v>
      </c>
      <c r="AH87">
        <v>1.5</v>
      </c>
      <c r="AI87">
        <v>2</v>
      </c>
      <c r="AJ87">
        <v>0.4</v>
      </c>
      <c r="AK87">
        <v>1.2</v>
      </c>
      <c r="AL87">
        <v>0.6</v>
      </c>
      <c r="AM87">
        <v>1.9</v>
      </c>
      <c r="AN87">
        <v>0.8</v>
      </c>
      <c r="AO87">
        <v>1</v>
      </c>
      <c r="AP87">
        <v>0.5</v>
      </c>
      <c r="AQ87">
        <v>0.5</v>
      </c>
      <c r="AR87">
        <v>0.5</v>
      </c>
      <c r="AS87">
        <v>0.5</v>
      </c>
      <c r="AT87">
        <v>0.5</v>
      </c>
      <c r="AU87" s="596">
        <v>1.7</v>
      </c>
    </row>
    <row r="88" spans="1:47">
      <c r="A88" t="s">
        <v>5934</v>
      </c>
      <c r="B88">
        <v>11.5</v>
      </c>
      <c r="C88">
        <v>14.6</v>
      </c>
      <c r="D88">
        <v>5.4</v>
      </c>
      <c r="E88">
        <v>-0.7</v>
      </c>
      <c r="F88">
        <v>5.7</v>
      </c>
      <c r="G88">
        <v>-0.9</v>
      </c>
      <c r="H88">
        <v>5.7</v>
      </c>
      <c r="I88">
        <v>2.9</v>
      </c>
      <c r="J88">
        <v>2.2000000000000002</v>
      </c>
      <c r="K88">
        <v>-10.4</v>
      </c>
      <c r="L88">
        <v>1.2</v>
      </c>
      <c r="M88">
        <v>2.4</v>
      </c>
      <c r="N88">
        <v>13.3</v>
      </c>
      <c r="O88">
        <v>2.7</v>
      </c>
      <c r="P88">
        <v>4.8</v>
      </c>
      <c r="Q88">
        <v>6.6</v>
      </c>
      <c r="R88">
        <v>1.3</v>
      </c>
      <c r="S88">
        <v>4.0999999999999996</v>
      </c>
      <c r="T88">
        <v>2.9</v>
      </c>
      <c r="U88">
        <v>2.5</v>
      </c>
      <c r="V88">
        <v>4.3</v>
      </c>
      <c r="W88">
        <v>4.7</v>
      </c>
      <c r="X88">
        <v>6.3</v>
      </c>
      <c r="Y88">
        <v>4</v>
      </c>
      <c r="Z88">
        <v>8</v>
      </c>
      <c r="AA88">
        <v>7.6</v>
      </c>
      <c r="AB88">
        <v>6.4</v>
      </c>
      <c r="AC88">
        <v>8.1999999999999993</v>
      </c>
      <c r="AD88">
        <v>7.2</v>
      </c>
      <c r="AE88">
        <v>5.5</v>
      </c>
      <c r="AF88">
        <v>2.2999999999999998</v>
      </c>
      <c r="AG88">
        <v>2.6</v>
      </c>
      <c r="AH88">
        <v>2.7</v>
      </c>
      <c r="AI88">
        <v>2.8</v>
      </c>
      <c r="AJ88">
        <v>3.1</v>
      </c>
      <c r="AK88">
        <v>2.4</v>
      </c>
      <c r="AL88">
        <v>2</v>
      </c>
      <c r="AM88">
        <v>2.1</v>
      </c>
      <c r="AN88">
        <v>2</v>
      </c>
      <c r="AO88">
        <v>2.2000000000000002</v>
      </c>
      <c r="AP88">
        <v>2.4</v>
      </c>
      <c r="AQ88">
        <v>2.6</v>
      </c>
      <c r="AR88">
        <v>2.8</v>
      </c>
      <c r="AS88">
        <v>3</v>
      </c>
      <c r="AT88">
        <v>3</v>
      </c>
      <c r="AU88" s="596">
        <v>1</v>
      </c>
    </row>
    <row r="89" spans="1:47">
      <c r="A89" t="s">
        <v>5935</v>
      </c>
      <c r="B89" t="s">
        <v>5849</v>
      </c>
      <c r="C89" t="s">
        <v>5849</v>
      </c>
      <c r="D89" t="s">
        <v>5849</v>
      </c>
      <c r="E89" t="s">
        <v>5849</v>
      </c>
      <c r="F89" t="s">
        <v>5849</v>
      </c>
      <c r="G89" t="s">
        <v>5849</v>
      </c>
      <c r="H89" t="s">
        <v>5849</v>
      </c>
      <c r="I89" t="s">
        <v>5849</v>
      </c>
      <c r="J89" t="s">
        <v>5849</v>
      </c>
      <c r="K89" t="s">
        <v>5849</v>
      </c>
      <c r="L89" t="s">
        <v>5849</v>
      </c>
      <c r="M89" t="s">
        <v>5849</v>
      </c>
      <c r="N89" t="s">
        <v>5849</v>
      </c>
      <c r="O89">
        <v>-9.1999999999999993</v>
      </c>
      <c r="P89">
        <v>-12.6</v>
      </c>
      <c r="Q89">
        <v>-8.1999999999999993</v>
      </c>
      <c r="R89">
        <v>0.5</v>
      </c>
      <c r="S89">
        <v>1.7</v>
      </c>
      <c r="T89">
        <v>-1.9</v>
      </c>
      <c r="U89">
        <v>2.7</v>
      </c>
      <c r="V89">
        <v>9.8000000000000007</v>
      </c>
      <c r="W89">
        <v>13.5</v>
      </c>
      <c r="X89">
        <v>9.8000000000000007</v>
      </c>
      <c r="Y89">
        <v>9.3000000000000007</v>
      </c>
      <c r="Z89">
        <v>9.6</v>
      </c>
      <c r="AA89">
        <v>9.6999999999999993</v>
      </c>
      <c r="AB89">
        <v>10.7</v>
      </c>
      <c r="AC89">
        <v>8.9</v>
      </c>
      <c r="AD89">
        <v>3.3</v>
      </c>
      <c r="AE89">
        <v>1.2</v>
      </c>
      <c r="AF89">
        <v>7.3</v>
      </c>
      <c r="AG89">
        <v>7.4</v>
      </c>
      <c r="AH89">
        <v>4.8</v>
      </c>
      <c r="AI89">
        <v>6</v>
      </c>
      <c r="AJ89">
        <v>4.2</v>
      </c>
      <c r="AK89">
        <v>1.2</v>
      </c>
      <c r="AL89">
        <v>1.1000000000000001</v>
      </c>
      <c r="AM89">
        <v>4.0999999999999996</v>
      </c>
      <c r="AN89">
        <v>4.0999999999999996</v>
      </c>
      <c r="AO89">
        <v>3.2</v>
      </c>
      <c r="AP89">
        <v>3.2</v>
      </c>
      <c r="AQ89">
        <v>3.3</v>
      </c>
      <c r="AR89">
        <v>3.3</v>
      </c>
      <c r="AS89">
        <v>4.5999999999999996</v>
      </c>
      <c r="AT89">
        <v>4.5</v>
      </c>
      <c r="AU89" s="596">
        <v>3</v>
      </c>
    </row>
    <row r="90" spans="1:47">
      <c r="A90" t="s">
        <v>5936</v>
      </c>
      <c r="B90">
        <v>5.6</v>
      </c>
      <c r="C90">
        <v>4.0999999999999996</v>
      </c>
      <c r="D90">
        <v>5.0999999999999996</v>
      </c>
      <c r="E90">
        <v>1.6</v>
      </c>
      <c r="F90">
        <v>1.6</v>
      </c>
      <c r="G90">
        <v>4.0999999999999996</v>
      </c>
      <c r="H90">
        <v>7</v>
      </c>
      <c r="I90">
        <v>5.8</v>
      </c>
      <c r="J90">
        <v>6.1</v>
      </c>
      <c r="K90">
        <v>4.5999999999999996</v>
      </c>
      <c r="L90">
        <v>4.0999999999999996</v>
      </c>
      <c r="M90">
        <v>1.3</v>
      </c>
      <c r="N90">
        <v>-1.1000000000000001</v>
      </c>
      <c r="O90">
        <v>-0.1</v>
      </c>
      <c r="P90">
        <v>2.5</v>
      </c>
      <c r="Q90">
        <v>4.3</v>
      </c>
      <c r="R90">
        <v>4.0999999999999996</v>
      </c>
      <c r="S90">
        <v>0.4</v>
      </c>
      <c r="T90">
        <v>3</v>
      </c>
      <c r="U90">
        <v>2.2000000000000002</v>
      </c>
      <c r="V90">
        <v>0.3</v>
      </c>
      <c r="W90">
        <v>4</v>
      </c>
      <c r="X90">
        <v>0.5</v>
      </c>
      <c r="Y90">
        <v>2.9</v>
      </c>
      <c r="Z90">
        <v>4.5999999999999996</v>
      </c>
      <c r="AA90">
        <v>5.7</v>
      </c>
      <c r="AB90">
        <v>5.9</v>
      </c>
      <c r="AC90">
        <v>6.9</v>
      </c>
      <c r="AD90">
        <v>0.2</v>
      </c>
      <c r="AE90">
        <v>3.3</v>
      </c>
      <c r="AF90">
        <v>8.4</v>
      </c>
      <c r="AG90">
        <v>6.1</v>
      </c>
      <c r="AH90">
        <v>4.5999999999999996</v>
      </c>
      <c r="AI90">
        <v>5.9</v>
      </c>
      <c r="AJ90">
        <v>5.4</v>
      </c>
      <c r="AK90">
        <v>5.7</v>
      </c>
      <c r="AL90">
        <v>5.9</v>
      </c>
      <c r="AM90">
        <v>4.9000000000000004</v>
      </c>
      <c r="AN90">
        <v>6</v>
      </c>
      <c r="AO90">
        <v>5.8</v>
      </c>
      <c r="AP90">
        <v>5.9</v>
      </c>
      <c r="AQ90">
        <v>6.2</v>
      </c>
      <c r="AR90">
        <v>6.3</v>
      </c>
      <c r="AS90">
        <v>6</v>
      </c>
      <c r="AT90">
        <v>6</v>
      </c>
      <c r="AU90" s="596">
        <v>5.6</v>
      </c>
    </row>
    <row r="91" spans="1:47">
      <c r="A91" t="s">
        <v>5937</v>
      </c>
      <c r="B91" t="s">
        <v>5849</v>
      </c>
      <c r="C91">
        <v>-3.5</v>
      </c>
      <c r="D91">
        <v>6.8</v>
      </c>
      <c r="E91">
        <v>-0.7</v>
      </c>
      <c r="F91">
        <v>5</v>
      </c>
      <c r="G91">
        <v>-6.6</v>
      </c>
      <c r="H91">
        <v>-1.2</v>
      </c>
      <c r="I91">
        <v>-9.1999999999999993</v>
      </c>
      <c r="J91">
        <v>9.1</v>
      </c>
      <c r="K91">
        <v>-3.1</v>
      </c>
      <c r="L91">
        <v>-1.3</v>
      </c>
      <c r="M91">
        <v>0.1</v>
      </c>
      <c r="N91">
        <v>1.3</v>
      </c>
      <c r="O91">
        <v>1</v>
      </c>
      <c r="P91">
        <v>1.8</v>
      </c>
      <c r="Q91">
        <v>-0.1</v>
      </c>
      <c r="R91">
        <v>1.1000000000000001</v>
      </c>
      <c r="S91">
        <v>2</v>
      </c>
      <c r="T91">
        <v>6.9</v>
      </c>
      <c r="U91">
        <v>-1.8</v>
      </c>
      <c r="V91">
        <v>6</v>
      </c>
      <c r="W91">
        <v>-1.4</v>
      </c>
      <c r="X91">
        <v>4</v>
      </c>
      <c r="Y91">
        <v>2</v>
      </c>
      <c r="Z91">
        <v>-1.6</v>
      </c>
      <c r="AA91">
        <v>5</v>
      </c>
      <c r="AB91">
        <v>0</v>
      </c>
      <c r="AC91">
        <v>2</v>
      </c>
      <c r="AD91">
        <v>-2.1</v>
      </c>
      <c r="AE91">
        <v>0.8</v>
      </c>
      <c r="AF91">
        <v>-0.9</v>
      </c>
      <c r="AG91">
        <v>1.6</v>
      </c>
      <c r="AH91">
        <v>4.7</v>
      </c>
      <c r="AI91">
        <v>4.2</v>
      </c>
      <c r="AJ91">
        <v>-0.7</v>
      </c>
      <c r="AK91">
        <v>10.4</v>
      </c>
      <c r="AL91">
        <v>5.0999999999999996</v>
      </c>
      <c r="AM91">
        <v>0.3</v>
      </c>
      <c r="AN91">
        <v>2.2999999999999998</v>
      </c>
      <c r="AO91">
        <v>2.2999999999999998</v>
      </c>
      <c r="AP91">
        <v>2.2999999999999998</v>
      </c>
      <c r="AQ91">
        <v>2</v>
      </c>
      <c r="AR91">
        <v>1.9</v>
      </c>
      <c r="AS91">
        <v>1.9</v>
      </c>
      <c r="AT91">
        <v>1.8</v>
      </c>
      <c r="AU91" s="596">
        <v>5.3</v>
      </c>
    </row>
    <row r="92" spans="1:47">
      <c r="A92" t="s">
        <v>5938</v>
      </c>
      <c r="B92">
        <v>-1.7</v>
      </c>
      <c r="C92">
        <v>7.2</v>
      </c>
      <c r="D92">
        <v>8.3000000000000007</v>
      </c>
      <c r="E92">
        <v>13.2</v>
      </c>
      <c r="F92">
        <v>10.4</v>
      </c>
      <c r="G92">
        <v>7.7</v>
      </c>
      <c r="H92">
        <v>11.2</v>
      </c>
      <c r="I92">
        <v>12.5</v>
      </c>
      <c r="J92">
        <v>11.9</v>
      </c>
      <c r="K92">
        <v>7</v>
      </c>
      <c r="L92">
        <v>9.8000000000000007</v>
      </c>
      <c r="M92">
        <v>10.4</v>
      </c>
      <c r="N92">
        <v>6.2</v>
      </c>
      <c r="O92">
        <v>6.8</v>
      </c>
      <c r="P92">
        <v>9.1999999999999993</v>
      </c>
      <c r="Q92">
        <v>9.6</v>
      </c>
      <c r="R92">
        <v>7.6</v>
      </c>
      <c r="S92">
        <v>5.9</v>
      </c>
      <c r="T92">
        <v>-5.5</v>
      </c>
      <c r="U92">
        <v>11.3</v>
      </c>
      <c r="V92">
        <v>8.9</v>
      </c>
      <c r="W92">
        <v>4.5</v>
      </c>
      <c r="X92">
        <v>7.4</v>
      </c>
      <c r="Y92">
        <v>2.9</v>
      </c>
      <c r="Z92">
        <v>4.9000000000000004</v>
      </c>
      <c r="AA92">
        <v>3.9</v>
      </c>
      <c r="AB92">
        <v>5.2</v>
      </c>
      <c r="AC92">
        <v>5.5</v>
      </c>
      <c r="AD92">
        <v>2.8</v>
      </c>
      <c r="AE92">
        <v>0.7</v>
      </c>
      <c r="AF92">
        <v>6.5</v>
      </c>
      <c r="AG92">
        <v>3.7</v>
      </c>
      <c r="AH92">
        <v>2.2999999999999998</v>
      </c>
      <c r="AI92">
        <v>2.9</v>
      </c>
      <c r="AJ92">
        <v>3.3</v>
      </c>
      <c r="AK92">
        <v>2.8</v>
      </c>
      <c r="AL92">
        <v>2.9</v>
      </c>
      <c r="AM92">
        <v>3.1</v>
      </c>
      <c r="AN92">
        <v>2.7</v>
      </c>
      <c r="AO92">
        <v>2.6</v>
      </c>
      <c r="AP92">
        <v>2.8</v>
      </c>
      <c r="AQ92">
        <v>2.9</v>
      </c>
      <c r="AR92">
        <v>2.8</v>
      </c>
      <c r="AS92">
        <v>2.9</v>
      </c>
      <c r="AT92">
        <v>2.9</v>
      </c>
      <c r="AU92" s="596">
        <v>4.0999999999999996</v>
      </c>
    </row>
    <row r="93" spans="1:47">
      <c r="A93" t="s">
        <v>5939</v>
      </c>
      <c r="B93" t="s">
        <v>5849</v>
      </c>
      <c r="C93" t="s">
        <v>5849</v>
      </c>
      <c r="D93" t="s">
        <v>5849</v>
      </c>
      <c r="E93" t="s">
        <v>5849</v>
      </c>
      <c r="F93" t="s">
        <v>5849</v>
      </c>
      <c r="G93" t="s">
        <v>5849</v>
      </c>
      <c r="H93" t="s">
        <v>5849</v>
      </c>
      <c r="I93" t="s">
        <v>5849</v>
      </c>
      <c r="J93" t="s">
        <v>5849</v>
      </c>
      <c r="K93" t="s">
        <v>5849</v>
      </c>
      <c r="L93" t="s">
        <v>5849</v>
      </c>
      <c r="M93" t="s">
        <v>5849</v>
      </c>
      <c r="N93" t="s">
        <v>5849</v>
      </c>
      <c r="O93" t="s">
        <v>5849</v>
      </c>
      <c r="P93" t="s">
        <v>5849</v>
      </c>
      <c r="Q93" t="s">
        <v>5849</v>
      </c>
      <c r="R93" t="s">
        <v>5849</v>
      </c>
      <c r="S93" t="s">
        <v>5849</v>
      </c>
      <c r="T93" t="s">
        <v>5849</v>
      </c>
      <c r="U93" t="s">
        <v>5849</v>
      </c>
      <c r="V93" t="s">
        <v>5849</v>
      </c>
      <c r="W93">
        <v>11</v>
      </c>
      <c r="X93">
        <v>0.2</v>
      </c>
      <c r="Y93">
        <v>5.4</v>
      </c>
      <c r="Z93">
        <v>2.6</v>
      </c>
      <c r="AA93">
        <v>3.8</v>
      </c>
      <c r="AB93">
        <v>3.4</v>
      </c>
      <c r="AC93">
        <v>8.3000000000000007</v>
      </c>
      <c r="AD93">
        <v>4.5</v>
      </c>
      <c r="AE93">
        <v>3.6</v>
      </c>
      <c r="AF93">
        <v>3.3</v>
      </c>
      <c r="AG93">
        <v>4.4000000000000004</v>
      </c>
      <c r="AH93">
        <v>2.8</v>
      </c>
      <c r="AI93">
        <v>3.4</v>
      </c>
      <c r="AJ93">
        <v>1.2</v>
      </c>
      <c r="AK93">
        <v>4.0999999999999996</v>
      </c>
      <c r="AL93">
        <v>4.0999999999999996</v>
      </c>
      <c r="AM93">
        <v>4.2</v>
      </c>
      <c r="AN93">
        <v>4</v>
      </c>
      <c r="AO93">
        <v>4.2</v>
      </c>
      <c r="AP93">
        <v>4</v>
      </c>
      <c r="AQ93">
        <v>4</v>
      </c>
      <c r="AR93">
        <v>4</v>
      </c>
      <c r="AS93">
        <v>4</v>
      </c>
      <c r="AT93">
        <v>4</v>
      </c>
      <c r="AU93" s="596">
        <v>2.2999999999999998</v>
      </c>
    </row>
    <row r="94" spans="1:47">
      <c r="A94" t="s">
        <v>5940</v>
      </c>
      <c r="B94">
        <v>-20.399999999999999</v>
      </c>
      <c r="C94">
        <v>-18.899999999999999</v>
      </c>
      <c r="D94">
        <v>-9.5</v>
      </c>
      <c r="E94">
        <v>5.3</v>
      </c>
      <c r="F94">
        <v>5.2</v>
      </c>
      <c r="G94">
        <v>-4.3</v>
      </c>
      <c r="H94">
        <v>8.6</v>
      </c>
      <c r="I94">
        <v>8.1</v>
      </c>
      <c r="J94">
        <v>-10</v>
      </c>
      <c r="K94">
        <v>25.9</v>
      </c>
      <c r="L94">
        <v>-26.2</v>
      </c>
      <c r="M94">
        <v>-41</v>
      </c>
      <c r="N94">
        <v>82.8</v>
      </c>
      <c r="O94">
        <v>35.1</v>
      </c>
      <c r="P94">
        <v>8.6</v>
      </c>
      <c r="Q94">
        <v>1.7</v>
      </c>
      <c r="R94">
        <v>0.6</v>
      </c>
      <c r="S94">
        <v>2.5</v>
      </c>
      <c r="T94">
        <v>3.7</v>
      </c>
      <c r="U94">
        <v>-1.8</v>
      </c>
      <c r="V94">
        <v>4.7</v>
      </c>
      <c r="W94">
        <v>0.2</v>
      </c>
      <c r="X94">
        <v>3</v>
      </c>
      <c r="Y94">
        <v>17.3</v>
      </c>
      <c r="Z94">
        <v>10.8</v>
      </c>
      <c r="AA94">
        <v>10.1</v>
      </c>
      <c r="AB94">
        <v>7.5</v>
      </c>
      <c r="AC94">
        <v>6</v>
      </c>
      <c r="AD94">
        <v>2.5</v>
      </c>
      <c r="AE94">
        <v>-7.1</v>
      </c>
      <c r="AF94">
        <v>-2.4</v>
      </c>
      <c r="AG94">
        <v>9.6</v>
      </c>
      <c r="AH94">
        <v>6.6</v>
      </c>
      <c r="AI94">
        <v>1.2</v>
      </c>
      <c r="AJ94">
        <v>0.5</v>
      </c>
      <c r="AK94">
        <v>0.6</v>
      </c>
      <c r="AL94">
        <v>2.9</v>
      </c>
      <c r="AM94">
        <v>-3.5</v>
      </c>
      <c r="AN94">
        <v>1.7</v>
      </c>
      <c r="AO94">
        <v>2.5</v>
      </c>
      <c r="AP94">
        <v>2.9</v>
      </c>
      <c r="AQ94">
        <v>2.9</v>
      </c>
      <c r="AR94">
        <v>2.5</v>
      </c>
      <c r="AS94">
        <v>2.7</v>
      </c>
      <c r="AT94">
        <v>2.9</v>
      </c>
      <c r="AU94" s="596">
        <v>4</v>
      </c>
    </row>
    <row r="95" spans="1:47">
      <c r="A95" t="s">
        <v>5941</v>
      </c>
      <c r="B95" t="s">
        <v>5849</v>
      </c>
      <c r="C95" t="s">
        <v>5849</v>
      </c>
      <c r="D95" t="s">
        <v>5849</v>
      </c>
      <c r="E95" t="s">
        <v>5849</v>
      </c>
      <c r="F95" t="s">
        <v>5849</v>
      </c>
      <c r="G95" t="s">
        <v>5849</v>
      </c>
      <c r="H95" t="s">
        <v>5849</v>
      </c>
      <c r="I95" t="s">
        <v>5849</v>
      </c>
      <c r="J95" t="s">
        <v>5849</v>
      </c>
      <c r="K95" t="s">
        <v>5849</v>
      </c>
      <c r="L95" t="s">
        <v>5849</v>
      </c>
      <c r="M95" t="s">
        <v>5849</v>
      </c>
      <c r="N95" t="s">
        <v>5849</v>
      </c>
      <c r="O95">
        <v>-13</v>
      </c>
      <c r="P95">
        <v>-19.8</v>
      </c>
      <c r="Q95">
        <v>-5.4</v>
      </c>
      <c r="R95">
        <v>7.1</v>
      </c>
      <c r="S95">
        <v>9.9</v>
      </c>
      <c r="T95">
        <v>2.1</v>
      </c>
      <c r="U95">
        <v>3.7</v>
      </c>
      <c r="V95">
        <v>5.4</v>
      </c>
      <c r="W95">
        <v>5.3</v>
      </c>
      <c r="X95">
        <v>0</v>
      </c>
      <c r="Y95">
        <v>7</v>
      </c>
      <c r="Z95">
        <v>7</v>
      </c>
      <c r="AA95">
        <v>-0.2</v>
      </c>
      <c r="AB95">
        <v>3.1</v>
      </c>
      <c r="AC95">
        <v>8.5</v>
      </c>
      <c r="AD95">
        <v>7.6</v>
      </c>
      <c r="AE95">
        <v>2.9</v>
      </c>
      <c r="AF95">
        <v>-0.5</v>
      </c>
      <c r="AG95">
        <v>6</v>
      </c>
      <c r="AH95">
        <v>-0.1</v>
      </c>
      <c r="AI95">
        <v>10.9</v>
      </c>
      <c r="AJ95">
        <v>4</v>
      </c>
      <c r="AK95">
        <v>3.9</v>
      </c>
      <c r="AL95">
        <v>4.3</v>
      </c>
      <c r="AM95">
        <v>4.7</v>
      </c>
      <c r="AN95">
        <v>3.5</v>
      </c>
      <c r="AO95">
        <v>3.8</v>
      </c>
      <c r="AP95">
        <v>3.4</v>
      </c>
      <c r="AQ95">
        <v>3.8</v>
      </c>
      <c r="AR95">
        <v>4.5999999999999996</v>
      </c>
      <c r="AS95">
        <v>3.4</v>
      </c>
      <c r="AT95">
        <v>3.4</v>
      </c>
      <c r="AU95" s="596">
        <v>3.8</v>
      </c>
    </row>
    <row r="96" spans="1:47">
      <c r="A96" t="s">
        <v>5942</v>
      </c>
      <c r="B96">
        <v>10</v>
      </c>
      <c r="C96">
        <v>15.3</v>
      </c>
      <c r="D96">
        <v>4.7</v>
      </c>
      <c r="E96">
        <v>3</v>
      </c>
      <c r="F96">
        <v>6.4</v>
      </c>
      <c r="G96">
        <v>9.1</v>
      </c>
      <c r="H96">
        <v>4.8</v>
      </c>
      <c r="I96">
        <v>-1</v>
      </c>
      <c r="J96">
        <v>-2.1</v>
      </c>
      <c r="K96">
        <v>9.9</v>
      </c>
      <c r="L96">
        <v>6.7</v>
      </c>
      <c r="M96">
        <v>4</v>
      </c>
      <c r="N96">
        <v>7</v>
      </c>
      <c r="O96">
        <v>5.9</v>
      </c>
      <c r="P96">
        <v>8.1999999999999993</v>
      </c>
      <c r="Q96">
        <v>7</v>
      </c>
      <c r="R96">
        <v>6.9</v>
      </c>
      <c r="S96">
        <v>6.9</v>
      </c>
      <c r="T96">
        <v>4.3</v>
      </c>
      <c r="U96">
        <v>4</v>
      </c>
      <c r="V96">
        <v>6.4</v>
      </c>
      <c r="W96">
        <v>4.8</v>
      </c>
      <c r="X96">
        <v>6.8</v>
      </c>
      <c r="Y96">
        <v>6.2</v>
      </c>
      <c r="Z96">
        <v>7.2</v>
      </c>
      <c r="AA96">
        <v>6.9</v>
      </c>
      <c r="AB96">
        <v>9</v>
      </c>
      <c r="AC96">
        <v>7.9</v>
      </c>
      <c r="AD96">
        <v>7.8</v>
      </c>
      <c r="AE96">
        <v>7.4</v>
      </c>
      <c r="AF96">
        <v>8</v>
      </c>
      <c r="AG96">
        <v>8</v>
      </c>
      <c r="AH96">
        <v>7.8</v>
      </c>
      <c r="AI96">
        <v>8</v>
      </c>
      <c r="AJ96">
        <v>7.6</v>
      </c>
      <c r="AK96">
        <v>7.3</v>
      </c>
      <c r="AL96">
        <v>7</v>
      </c>
      <c r="AM96">
        <v>6.8</v>
      </c>
      <c r="AN96">
        <v>6.5</v>
      </c>
      <c r="AO96">
        <v>6.7</v>
      </c>
      <c r="AP96">
        <v>6.8</v>
      </c>
      <c r="AQ96">
        <v>6.8</v>
      </c>
      <c r="AR96">
        <v>6.8</v>
      </c>
      <c r="AS96">
        <v>6.8</v>
      </c>
      <c r="AT96">
        <v>6.8</v>
      </c>
      <c r="AU96" s="596">
        <v>4.2</v>
      </c>
    </row>
    <row r="97" spans="1:47">
      <c r="A97" t="s">
        <v>5943</v>
      </c>
      <c r="B97" t="s">
        <v>5849</v>
      </c>
      <c r="C97" t="s">
        <v>5849</v>
      </c>
      <c r="D97" t="s">
        <v>5849</v>
      </c>
      <c r="E97" t="s">
        <v>5849</v>
      </c>
      <c r="F97" t="s">
        <v>5849</v>
      </c>
      <c r="G97" t="s">
        <v>5849</v>
      </c>
      <c r="H97" t="s">
        <v>5849</v>
      </c>
      <c r="I97" t="s">
        <v>5849</v>
      </c>
      <c r="J97" t="s">
        <v>5849</v>
      </c>
      <c r="K97" t="s">
        <v>5849</v>
      </c>
      <c r="L97" t="s">
        <v>5849</v>
      </c>
      <c r="M97" t="s">
        <v>5849</v>
      </c>
      <c r="N97" t="s">
        <v>5849</v>
      </c>
      <c r="O97">
        <v>-11.4</v>
      </c>
      <c r="P97">
        <v>2.2000000000000002</v>
      </c>
      <c r="Q97">
        <v>-2.1</v>
      </c>
      <c r="R97">
        <v>2.4</v>
      </c>
      <c r="S97">
        <v>9</v>
      </c>
      <c r="T97">
        <v>6.5</v>
      </c>
      <c r="U97">
        <v>2.6</v>
      </c>
      <c r="V97">
        <v>5.4</v>
      </c>
      <c r="W97">
        <v>6.5</v>
      </c>
      <c r="X97">
        <v>7.1</v>
      </c>
      <c r="Y97">
        <v>8.4</v>
      </c>
      <c r="Z97">
        <v>8.3000000000000007</v>
      </c>
      <c r="AA97">
        <v>10.7</v>
      </c>
      <c r="AB97">
        <v>11.9</v>
      </c>
      <c r="AC97">
        <v>10</v>
      </c>
      <c r="AD97">
        <v>-3.5</v>
      </c>
      <c r="AE97">
        <v>-14.4</v>
      </c>
      <c r="AF97">
        <v>-3.9</v>
      </c>
      <c r="AG97">
        <v>6.4</v>
      </c>
      <c r="AH97">
        <v>4</v>
      </c>
      <c r="AI97">
        <v>2.4</v>
      </c>
      <c r="AJ97">
        <v>1.9</v>
      </c>
      <c r="AK97">
        <v>3</v>
      </c>
      <c r="AL97">
        <v>2.1</v>
      </c>
      <c r="AM97">
        <v>4.5999999999999996</v>
      </c>
      <c r="AN97">
        <v>4.8</v>
      </c>
      <c r="AO97">
        <v>3.2</v>
      </c>
      <c r="AP97">
        <v>3.1</v>
      </c>
      <c r="AQ97">
        <v>3.1</v>
      </c>
      <c r="AR97">
        <v>3</v>
      </c>
      <c r="AS97">
        <v>3</v>
      </c>
      <c r="AT97">
        <v>3</v>
      </c>
      <c r="AU97" s="596">
        <v>4</v>
      </c>
    </row>
    <row r="98" spans="1:47">
      <c r="A98" t="s">
        <v>5944</v>
      </c>
      <c r="B98">
        <v>1.5</v>
      </c>
      <c r="C98">
        <v>0.5</v>
      </c>
      <c r="D98">
        <v>-36.799999999999997</v>
      </c>
      <c r="E98">
        <v>22.7</v>
      </c>
      <c r="F98">
        <v>44.5</v>
      </c>
      <c r="G98">
        <v>24.3</v>
      </c>
      <c r="H98">
        <v>-6.8</v>
      </c>
      <c r="I98">
        <v>16.7</v>
      </c>
      <c r="J98">
        <v>-28.2</v>
      </c>
      <c r="K98">
        <v>-42.2</v>
      </c>
      <c r="L98">
        <v>-13.4</v>
      </c>
      <c r="M98">
        <v>38.200000000000003</v>
      </c>
      <c r="N98">
        <v>4.5</v>
      </c>
      <c r="O98">
        <v>7</v>
      </c>
      <c r="P98">
        <v>8</v>
      </c>
      <c r="Q98">
        <v>6.5</v>
      </c>
      <c r="R98">
        <v>4</v>
      </c>
      <c r="S98">
        <v>10.199999999999999</v>
      </c>
      <c r="T98">
        <v>3.9</v>
      </c>
      <c r="U98">
        <v>-0.8</v>
      </c>
      <c r="V98">
        <v>1.1000000000000001</v>
      </c>
      <c r="W98">
        <v>3.9</v>
      </c>
      <c r="X98">
        <v>3.4</v>
      </c>
      <c r="Y98">
        <v>1.7</v>
      </c>
      <c r="Z98">
        <v>7.5</v>
      </c>
      <c r="AA98">
        <v>2.7</v>
      </c>
      <c r="AB98">
        <v>1.7</v>
      </c>
      <c r="AC98">
        <v>9.3000000000000007</v>
      </c>
      <c r="AD98">
        <v>9.1999999999999993</v>
      </c>
      <c r="AE98">
        <v>10.1</v>
      </c>
      <c r="AF98">
        <v>8</v>
      </c>
      <c r="AG98">
        <v>0.9</v>
      </c>
      <c r="AH98">
        <v>2.7</v>
      </c>
      <c r="AI98">
        <v>2.6</v>
      </c>
      <c r="AJ98">
        <v>1.9</v>
      </c>
      <c r="AK98">
        <v>0.4</v>
      </c>
      <c r="AL98">
        <v>1.6</v>
      </c>
      <c r="AM98">
        <v>0.6</v>
      </c>
      <c r="AN98">
        <v>0.2</v>
      </c>
      <c r="AO98">
        <v>1.3</v>
      </c>
      <c r="AP98">
        <v>2</v>
      </c>
      <c r="AQ98">
        <v>2.5</v>
      </c>
      <c r="AR98">
        <v>2.9</v>
      </c>
      <c r="AS98">
        <v>3.1</v>
      </c>
      <c r="AT98">
        <v>3.3</v>
      </c>
      <c r="AU98" s="596">
        <v>2.4</v>
      </c>
    </row>
    <row r="99" spans="1:47">
      <c r="A99" t="s">
        <v>5945</v>
      </c>
      <c r="B99">
        <v>-0.8</v>
      </c>
      <c r="C99">
        <v>3.1</v>
      </c>
      <c r="D99">
        <v>5.6</v>
      </c>
      <c r="E99">
        <v>3</v>
      </c>
      <c r="F99">
        <v>4.3</v>
      </c>
      <c r="G99">
        <v>3.3</v>
      </c>
      <c r="H99">
        <v>4.0999999999999996</v>
      </c>
      <c r="I99">
        <v>2.1</v>
      </c>
      <c r="J99">
        <v>7.7</v>
      </c>
      <c r="K99">
        <v>5.5</v>
      </c>
      <c r="L99">
        <v>5.2</v>
      </c>
      <c r="M99">
        <v>4.8</v>
      </c>
      <c r="N99">
        <v>6.2</v>
      </c>
      <c r="O99">
        <v>3.8</v>
      </c>
      <c r="P99">
        <v>4.5</v>
      </c>
      <c r="Q99">
        <v>2.8</v>
      </c>
      <c r="R99">
        <v>4.9000000000000004</v>
      </c>
      <c r="S99">
        <v>3.5</v>
      </c>
      <c r="T99">
        <v>1.4</v>
      </c>
      <c r="U99">
        <v>1.6</v>
      </c>
      <c r="V99">
        <v>4.9000000000000004</v>
      </c>
      <c r="W99">
        <v>3.3</v>
      </c>
      <c r="X99">
        <v>1.6</v>
      </c>
      <c r="Y99">
        <v>4.0999999999999996</v>
      </c>
      <c r="Z99">
        <v>2.4</v>
      </c>
      <c r="AA99">
        <v>3.1</v>
      </c>
      <c r="AB99">
        <v>4.4000000000000004</v>
      </c>
      <c r="AC99">
        <v>5</v>
      </c>
      <c r="AD99">
        <v>5.5</v>
      </c>
      <c r="AE99">
        <v>3.1</v>
      </c>
      <c r="AF99">
        <v>6.3</v>
      </c>
      <c r="AG99">
        <v>6.7</v>
      </c>
      <c r="AH99">
        <v>4.9000000000000004</v>
      </c>
      <c r="AI99">
        <v>2.2000000000000002</v>
      </c>
      <c r="AJ99">
        <v>3</v>
      </c>
      <c r="AK99">
        <v>2.5</v>
      </c>
      <c r="AL99">
        <v>3.1</v>
      </c>
      <c r="AM99">
        <v>-1.6</v>
      </c>
      <c r="AN99">
        <v>1.5</v>
      </c>
      <c r="AO99">
        <v>3.9</v>
      </c>
      <c r="AP99">
        <v>0.3</v>
      </c>
      <c r="AQ99">
        <v>2.8</v>
      </c>
      <c r="AR99">
        <v>2.9</v>
      </c>
      <c r="AS99">
        <v>2.2000000000000002</v>
      </c>
      <c r="AT99">
        <v>1.7</v>
      </c>
      <c r="AU99" s="596" t="s">
        <v>5849</v>
      </c>
    </row>
    <row r="100" spans="1:47">
      <c r="A100" t="s">
        <v>5946</v>
      </c>
      <c r="B100" t="s">
        <v>5849</v>
      </c>
      <c r="C100" t="s">
        <v>5849</v>
      </c>
      <c r="D100" t="s">
        <v>5849</v>
      </c>
      <c r="E100" t="s">
        <v>5849</v>
      </c>
      <c r="F100" t="s">
        <v>5849</v>
      </c>
      <c r="G100" t="s">
        <v>5849</v>
      </c>
      <c r="H100" t="s">
        <v>5849</v>
      </c>
      <c r="I100" t="s">
        <v>5849</v>
      </c>
      <c r="J100" t="s">
        <v>5849</v>
      </c>
      <c r="K100" t="s">
        <v>5849</v>
      </c>
      <c r="L100" t="s">
        <v>5849</v>
      </c>
      <c r="M100" t="s">
        <v>5849</v>
      </c>
      <c r="N100" t="s">
        <v>5849</v>
      </c>
      <c r="O100" t="s">
        <v>5849</v>
      </c>
      <c r="P100" t="s">
        <v>5849</v>
      </c>
      <c r="Q100" t="s">
        <v>5849</v>
      </c>
      <c r="R100" t="s">
        <v>5849</v>
      </c>
      <c r="S100" t="s">
        <v>5849</v>
      </c>
      <c r="T100" t="s">
        <v>5849</v>
      </c>
      <c r="U100" t="s">
        <v>5849</v>
      </c>
      <c r="V100" t="s">
        <v>5849</v>
      </c>
      <c r="W100">
        <v>2.8</v>
      </c>
      <c r="X100">
        <v>4.4000000000000004</v>
      </c>
      <c r="Y100">
        <v>-29</v>
      </c>
      <c r="Z100">
        <v>4</v>
      </c>
      <c r="AA100">
        <v>5.9</v>
      </c>
      <c r="AB100">
        <v>8.5</v>
      </c>
      <c r="AC100">
        <v>13.1</v>
      </c>
      <c r="AD100">
        <v>6.1</v>
      </c>
      <c r="AE100">
        <v>5.2</v>
      </c>
      <c r="AF100">
        <v>6.4</v>
      </c>
      <c r="AG100">
        <v>7.7</v>
      </c>
      <c r="AH100">
        <v>8.4</v>
      </c>
      <c r="AI100">
        <v>8.8000000000000007</v>
      </c>
      <c r="AJ100">
        <v>0.7</v>
      </c>
      <c r="AK100">
        <v>0</v>
      </c>
      <c r="AL100">
        <v>-1.6</v>
      </c>
      <c r="AM100">
        <v>2.5</v>
      </c>
      <c r="AN100">
        <v>1.2</v>
      </c>
      <c r="AO100">
        <v>0.4</v>
      </c>
      <c r="AP100">
        <v>1.6</v>
      </c>
      <c r="AQ100">
        <v>1.3</v>
      </c>
      <c r="AR100">
        <v>-1.3</v>
      </c>
      <c r="AS100">
        <v>-0.5</v>
      </c>
      <c r="AT100">
        <v>3.7</v>
      </c>
      <c r="AU100" s="596">
        <v>2.5</v>
      </c>
    </row>
    <row r="101" spans="1:47">
      <c r="A101" t="s">
        <v>5947</v>
      </c>
      <c r="B101">
        <v>0.6</v>
      </c>
      <c r="C101">
        <v>-20</v>
      </c>
      <c r="D101">
        <v>1.5</v>
      </c>
      <c r="E101">
        <v>-4.7</v>
      </c>
      <c r="F101">
        <v>-8.3000000000000007</v>
      </c>
      <c r="G101">
        <v>0.6</v>
      </c>
      <c r="H101">
        <v>-11.4</v>
      </c>
      <c r="I101">
        <v>-14.7</v>
      </c>
      <c r="J101">
        <v>7.6</v>
      </c>
      <c r="K101">
        <v>7.2</v>
      </c>
      <c r="L101">
        <v>3.7</v>
      </c>
      <c r="M101">
        <v>15.7</v>
      </c>
      <c r="N101">
        <v>-2.7</v>
      </c>
      <c r="O101">
        <v>-3.8</v>
      </c>
      <c r="P101">
        <v>1.9</v>
      </c>
      <c r="Q101">
        <v>-12.4</v>
      </c>
      <c r="R101">
        <v>2.6</v>
      </c>
      <c r="S101">
        <v>-0.6</v>
      </c>
      <c r="T101">
        <v>-0.4</v>
      </c>
      <c r="U101">
        <v>0.5</v>
      </c>
      <c r="V101">
        <v>3.7</v>
      </c>
      <c r="W101">
        <v>-1.8</v>
      </c>
      <c r="X101">
        <v>-1</v>
      </c>
      <c r="Y101">
        <v>13</v>
      </c>
      <c r="Z101">
        <v>4.5</v>
      </c>
      <c r="AA101">
        <v>11.9</v>
      </c>
      <c r="AB101">
        <v>6.5</v>
      </c>
      <c r="AC101">
        <v>6.4</v>
      </c>
      <c r="AD101">
        <v>2.7</v>
      </c>
      <c r="AE101">
        <v>-3</v>
      </c>
      <c r="AF101">
        <v>3.2</v>
      </c>
      <c r="AG101">
        <v>-66.7</v>
      </c>
      <c r="AH101">
        <v>124.7</v>
      </c>
      <c r="AI101">
        <v>-36.799999999999997</v>
      </c>
      <c r="AJ101">
        <v>-53</v>
      </c>
      <c r="AK101">
        <v>-13</v>
      </c>
      <c r="AL101">
        <v>-7.4</v>
      </c>
      <c r="AM101">
        <v>64</v>
      </c>
      <c r="AN101">
        <v>17.899999999999999</v>
      </c>
      <c r="AO101">
        <v>4.3</v>
      </c>
      <c r="AP101">
        <v>1.4</v>
      </c>
      <c r="AQ101">
        <v>1.4</v>
      </c>
      <c r="AR101">
        <v>1.5</v>
      </c>
      <c r="AS101">
        <v>1.5</v>
      </c>
      <c r="AT101">
        <v>1.5</v>
      </c>
      <c r="AU101" s="596">
        <v>6.2</v>
      </c>
    </row>
    <row r="102" spans="1:47">
      <c r="A102" t="s">
        <v>5948</v>
      </c>
      <c r="B102" t="s">
        <v>5849</v>
      </c>
      <c r="C102" t="s">
        <v>5849</v>
      </c>
      <c r="D102" t="s">
        <v>5849</v>
      </c>
      <c r="E102" t="s">
        <v>5849</v>
      </c>
      <c r="F102" t="s">
        <v>5849</v>
      </c>
      <c r="G102" t="s">
        <v>5849</v>
      </c>
      <c r="H102" t="s">
        <v>5849</v>
      </c>
      <c r="I102" t="s">
        <v>5849</v>
      </c>
      <c r="J102" t="s">
        <v>5849</v>
      </c>
      <c r="K102" t="s">
        <v>5849</v>
      </c>
      <c r="L102" t="s">
        <v>5849</v>
      </c>
      <c r="M102" t="s">
        <v>5849</v>
      </c>
      <c r="N102" t="s">
        <v>5849</v>
      </c>
      <c r="O102" t="s">
        <v>5849</v>
      </c>
      <c r="P102" t="s">
        <v>5849</v>
      </c>
      <c r="Q102" t="s">
        <v>5849</v>
      </c>
      <c r="R102">
        <v>5.2</v>
      </c>
      <c r="S102">
        <v>8.3000000000000007</v>
      </c>
      <c r="T102">
        <v>7.5</v>
      </c>
      <c r="U102">
        <v>-1.1000000000000001</v>
      </c>
      <c r="V102">
        <v>3.8</v>
      </c>
      <c r="W102">
        <v>6.5</v>
      </c>
      <c r="X102">
        <v>6.8</v>
      </c>
      <c r="Y102">
        <v>10.5</v>
      </c>
      <c r="Z102">
        <v>6.6</v>
      </c>
      <c r="AA102">
        <v>7.7</v>
      </c>
      <c r="AB102">
        <v>7.4</v>
      </c>
      <c r="AC102">
        <v>11.1</v>
      </c>
      <c r="AD102">
        <v>2.6</v>
      </c>
      <c r="AE102">
        <v>-14.8</v>
      </c>
      <c r="AF102">
        <v>1.6</v>
      </c>
      <c r="AG102">
        <v>6</v>
      </c>
      <c r="AH102">
        <v>3.8</v>
      </c>
      <c r="AI102">
        <v>3.5</v>
      </c>
      <c r="AJ102">
        <v>3.5</v>
      </c>
      <c r="AK102">
        <v>2</v>
      </c>
      <c r="AL102">
        <v>2.4</v>
      </c>
      <c r="AM102">
        <v>4.0999999999999996</v>
      </c>
      <c r="AN102">
        <v>3.4</v>
      </c>
      <c r="AO102">
        <v>2.9</v>
      </c>
      <c r="AP102">
        <v>2.6</v>
      </c>
      <c r="AQ102">
        <v>2.6</v>
      </c>
      <c r="AR102">
        <v>2.2000000000000002</v>
      </c>
      <c r="AS102">
        <v>2.2000000000000002</v>
      </c>
      <c r="AT102">
        <v>2</v>
      </c>
      <c r="AU102" s="596">
        <v>6.9</v>
      </c>
    </row>
    <row r="103" spans="1:47">
      <c r="A103" t="s">
        <v>5949</v>
      </c>
      <c r="B103">
        <v>3.2</v>
      </c>
      <c r="C103">
        <v>0.8</v>
      </c>
      <c r="D103">
        <v>1</v>
      </c>
      <c r="E103">
        <v>1.9</v>
      </c>
      <c r="F103">
        <v>4.7</v>
      </c>
      <c r="G103">
        <v>5.6</v>
      </c>
      <c r="H103">
        <v>10</v>
      </c>
      <c r="I103">
        <v>4</v>
      </c>
      <c r="J103">
        <v>8.5</v>
      </c>
      <c r="K103">
        <v>9.8000000000000007</v>
      </c>
      <c r="L103">
        <v>5.3</v>
      </c>
      <c r="M103">
        <v>8.6</v>
      </c>
      <c r="N103">
        <v>1.8</v>
      </c>
      <c r="O103">
        <v>4.2</v>
      </c>
      <c r="P103">
        <v>3.8</v>
      </c>
      <c r="Q103">
        <v>1.4</v>
      </c>
      <c r="R103">
        <v>1.5</v>
      </c>
      <c r="S103">
        <v>5.9</v>
      </c>
      <c r="T103">
        <v>6.5</v>
      </c>
      <c r="U103">
        <v>8.4</v>
      </c>
      <c r="V103">
        <v>8.4</v>
      </c>
      <c r="W103">
        <v>2.5</v>
      </c>
      <c r="X103">
        <v>3.8</v>
      </c>
      <c r="Y103">
        <v>1.6</v>
      </c>
      <c r="Z103">
        <v>3.6</v>
      </c>
      <c r="AA103">
        <v>3.2</v>
      </c>
      <c r="AB103">
        <v>5.2</v>
      </c>
      <c r="AC103">
        <v>8.4</v>
      </c>
      <c r="AD103">
        <v>-1.3</v>
      </c>
      <c r="AE103">
        <v>-4.4000000000000004</v>
      </c>
      <c r="AF103">
        <v>4.9000000000000004</v>
      </c>
      <c r="AG103">
        <v>2.5</v>
      </c>
      <c r="AH103">
        <v>-0.4</v>
      </c>
      <c r="AI103">
        <v>3.7</v>
      </c>
      <c r="AJ103">
        <v>4.3</v>
      </c>
      <c r="AK103">
        <v>3.9</v>
      </c>
      <c r="AL103">
        <v>2.4</v>
      </c>
      <c r="AM103">
        <v>1.5</v>
      </c>
      <c r="AN103">
        <v>3</v>
      </c>
      <c r="AO103">
        <v>2.7</v>
      </c>
      <c r="AP103">
        <v>2.8</v>
      </c>
      <c r="AQ103">
        <v>2.7</v>
      </c>
      <c r="AR103">
        <v>2.6</v>
      </c>
      <c r="AS103">
        <v>2.6</v>
      </c>
      <c r="AT103">
        <v>2.6</v>
      </c>
      <c r="AU103" s="596">
        <v>2.5</v>
      </c>
    </row>
    <row r="104" spans="1:47">
      <c r="A104" t="s">
        <v>5950</v>
      </c>
      <c r="B104" t="s">
        <v>5849</v>
      </c>
      <c r="C104" t="s">
        <v>5849</v>
      </c>
      <c r="D104" t="s">
        <v>5849</v>
      </c>
      <c r="E104" t="s">
        <v>5849</v>
      </c>
      <c r="F104" t="s">
        <v>5849</v>
      </c>
      <c r="G104" t="s">
        <v>5849</v>
      </c>
      <c r="H104" t="s">
        <v>5849</v>
      </c>
      <c r="I104" t="s">
        <v>5849</v>
      </c>
      <c r="J104" t="s">
        <v>5849</v>
      </c>
      <c r="K104" t="s">
        <v>5849</v>
      </c>
      <c r="L104" t="s">
        <v>5849</v>
      </c>
      <c r="M104" t="s">
        <v>5849</v>
      </c>
      <c r="N104" t="s">
        <v>5849</v>
      </c>
      <c r="O104" t="s">
        <v>5849</v>
      </c>
      <c r="P104" t="s">
        <v>5849</v>
      </c>
      <c r="Q104" t="s">
        <v>5849</v>
      </c>
      <c r="R104" t="s">
        <v>5849</v>
      </c>
      <c r="S104" t="s">
        <v>5849</v>
      </c>
      <c r="T104" t="s">
        <v>5849</v>
      </c>
      <c r="U104" t="s">
        <v>5849</v>
      </c>
      <c r="V104" t="s">
        <v>5849</v>
      </c>
      <c r="W104" t="s">
        <v>5849</v>
      </c>
      <c r="X104">
        <v>8.9</v>
      </c>
      <c r="Y104">
        <v>11.7</v>
      </c>
      <c r="Z104">
        <v>26.8</v>
      </c>
      <c r="AA104">
        <v>8.1</v>
      </c>
      <c r="AB104">
        <v>13.3</v>
      </c>
      <c r="AC104">
        <v>14.4</v>
      </c>
      <c r="AD104">
        <v>3.4</v>
      </c>
      <c r="AE104">
        <v>1.3</v>
      </c>
      <c r="AF104">
        <v>25.3</v>
      </c>
      <c r="AG104">
        <v>21.7</v>
      </c>
      <c r="AH104">
        <v>9.1999999999999993</v>
      </c>
      <c r="AI104">
        <v>11.2</v>
      </c>
      <c r="AJ104">
        <v>-1.2</v>
      </c>
      <c r="AK104">
        <v>-21.6</v>
      </c>
      <c r="AL104">
        <v>-0.9</v>
      </c>
      <c r="AM104">
        <v>9.6999999999999993</v>
      </c>
      <c r="AN104">
        <v>4.7</v>
      </c>
      <c r="AO104">
        <v>4.3</v>
      </c>
      <c r="AP104">
        <v>4.2</v>
      </c>
      <c r="AQ104">
        <v>4.0999999999999996</v>
      </c>
      <c r="AR104">
        <v>4.0999999999999996</v>
      </c>
      <c r="AS104">
        <v>4.0999999999999996</v>
      </c>
      <c r="AT104">
        <v>4.0999999999999996</v>
      </c>
      <c r="AU104" s="596">
        <v>2.9</v>
      </c>
    </row>
    <row r="105" spans="1:47">
      <c r="A105" t="s">
        <v>5951</v>
      </c>
      <c r="B105">
        <v>0.8</v>
      </c>
      <c r="C105">
        <v>-9.8000000000000007</v>
      </c>
      <c r="D105">
        <v>-1.9</v>
      </c>
      <c r="E105">
        <v>0.9</v>
      </c>
      <c r="F105">
        <v>1.8</v>
      </c>
      <c r="G105">
        <v>1.2</v>
      </c>
      <c r="H105">
        <v>2</v>
      </c>
      <c r="I105">
        <v>1.2</v>
      </c>
      <c r="J105">
        <v>3.4</v>
      </c>
      <c r="K105">
        <v>4.0999999999999996</v>
      </c>
      <c r="L105">
        <v>3.1</v>
      </c>
      <c r="M105">
        <v>-6.3</v>
      </c>
      <c r="N105">
        <v>1.2</v>
      </c>
      <c r="O105">
        <v>2.1</v>
      </c>
      <c r="P105">
        <v>0</v>
      </c>
      <c r="Q105">
        <v>1.7</v>
      </c>
      <c r="R105">
        <v>2.2000000000000002</v>
      </c>
      <c r="S105">
        <v>3.7</v>
      </c>
      <c r="T105">
        <v>3.9</v>
      </c>
      <c r="U105">
        <v>4.7</v>
      </c>
      <c r="V105">
        <v>4.5</v>
      </c>
      <c r="W105">
        <v>6</v>
      </c>
      <c r="X105">
        <v>-12.4</v>
      </c>
      <c r="Y105">
        <v>9.8000000000000007</v>
      </c>
      <c r="Z105">
        <v>5.3</v>
      </c>
      <c r="AA105">
        <v>4.8</v>
      </c>
      <c r="AB105">
        <v>5.4</v>
      </c>
      <c r="AC105">
        <v>5.7</v>
      </c>
      <c r="AD105">
        <v>7.1</v>
      </c>
      <c r="AE105">
        <v>-4</v>
      </c>
      <c r="AF105">
        <v>0.3</v>
      </c>
      <c r="AG105">
        <v>1.4</v>
      </c>
      <c r="AH105">
        <v>3</v>
      </c>
      <c r="AI105">
        <v>2.2000000000000002</v>
      </c>
      <c r="AJ105">
        <v>3.3</v>
      </c>
      <c r="AK105">
        <v>3.1</v>
      </c>
      <c r="AL105">
        <v>4.2</v>
      </c>
      <c r="AM105">
        <v>4.3</v>
      </c>
      <c r="AN105">
        <v>5.2</v>
      </c>
      <c r="AO105">
        <v>5.2</v>
      </c>
      <c r="AP105">
        <v>5.3</v>
      </c>
      <c r="AQ105">
        <v>5.0999999999999996</v>
      </c>
      <c r="AR105">
        <v>4.9000000000000004</v>
      </c>
      <c r="AS105">
        <v>4.8</v>
      </c>
      <c r="AT105">
        <v>4.8</v>
      </c>
      <c r="AU105" s="596">
        <v>9.6</v>
      </c>
    </row>
    <row r="106" spans="1:47">
      <c r="A106" t="s">
        <v>5952</v>
      </c>
      <c r="B106">
        <v>0.4</v>
      </c>
      <c r="C106">
        <v>-5.2</v>
      </c>
      <c r="D106">
        <v>2.5</v>
      </c>
      <c r="E106">
        <v>3.7</v>
      </c>
      <c r="F106">
        <v>5.4</v>
      </c>
      <c r="G106">
        <v>4.5999999999999996</v>
      </c>
      <c r="H106">
        <v>-0.2</v>
      </c>
      <c r="I106">
        <v>1.6</v>
      </c>
      <c r="J106">
        <v>3.2</v>
      </c>
      <c r="K106">
        <v>1.3</v>
      </c>
      <c r="L106">
        <v>5.7</v>
      </c>
      <c r="M106">
        <v>8.6999999999999993</v>
      </c>
      <c r="N106">
        <v>-7.3</v>
      </c>
      <c r="O106">
        <v>9.6999999999999993</v>
      </c>
      <c r="P106">
        <v>-10.3</v>
      </c>
      <c r="Q106">
        <v>13.8</v>
      </c>
      <c r="R106">
        <v>10</v>
      </c>
      <c r="S106">
        <v>6.6</v>
      </c>
      <c r="T106">
        <v>1.1000000000000001</v>
      </c>
      <c r="U106">
        <v>3.5</v>
      </c>
      <c r="V106">
        <v>0.8</v>
      </c>
      <c r="W106">
        <v>-4.0999999999999996</v>
      </c>
      <c r="X106">
        <v>1.8</v>
      </c>
      <c r="Y106">
        <v>5.7</v>
      </c>
      <c r="Z106">
        <v>5.4</v>
      </c>
      <c r="AA106">
        <v>3.3</v>
      </c>
      <c r="AB106">
        <v>4.7</v>
      </c>
      <c r="AC106">
        <v>9.6</v>
      </c>
      <c r="AD106">
        <v>7.6</v>
      </c>
      <c r="AE106">
        <v>8.3000000000000007</v>
      </c>
      <c r="AF106">
        <v>6.9</v>
      </c>
      <c r="AG106">
        <v>4.9000000000000004</v>
      </c>
      <c r="AH106">
        <v>1.9</v>
      </c>
      <c r="AI106">
        <v>5.2</v>
      </c>
      <c r="AJ106">
        <v>5.7</v>
      </c>
      <c r="AK106">
        <v>2.9</v>
      </c>
      <c r="AL106">
        <v>2.2999999999999998</v>
      </c>
      <c r="AM106">
        <v>4</v>
      </c>
      <c r="AN106">
        <v>3.2</v>
      </c>
      <c r="AO106">
        <v>4</v>
      </c>
      <c r="AP106">
        <v>5</v>
      </c>
      <c r="AQ106">
        <v>5.5</v>
      </c>
      <c r="AR106">
        <v>6</v>
      </c>
      <c r="AS106">
        <v>6.5</v>
      </c>
      <c r="AT106">
        <v>6.5</v>
      </c>
      <c r="AU106" s="596">
        <v>4.5999999999999996</v>
      </c>
    </row>
    <row r="107" spans="1:47">
      <c r="A107" t="s">
        <v>5953</v>
      </c>
      <c r="B107">
        <v>7.4</v>
      </c>
      <c r="C107">
        <v>6.9</v>
      </c>
      <c r="D107">
        <v>5.9</v>
      </c>
      <c r="E107">
        <v>6.3</v>
      </c>
      <c r="F107">
        <v>7.8</v>
      </c>
      <c r="G107">
        <v>-0.9</v>
      </c>
      <c r="H107">
        <v>1.2</v>
      </c>
      <c r="I107">
        <v>5.4</v>
      </c>
      <c r="J107">
        <v>9.9</v>
      </c>
      <c r="K107">
        <v>9.1</v>
      </c>
      <c r="L107">
        <v>9</v>
      </c>
      <c r="M107">
        <v>9.5</v>
      </c>
      <c r="N107">
        <v>8.9</v>
      </c>
      <c r="O107">
        <v>9.9</v>
      </c>
      <c r="P107">
        <v>9.1999999999999993</v>
      </c>
      <c r="Q107">
        <v>9.8000000000000007</v>
      </c>
      <c r="R107">
        <v>10</v>
      </c>
      <c r="S107">
        <v>7.3</v>
      </c>
      <c r="T107">
        <v>-7.4</v>
      </c>
      <c r="U107">
        <v>6.1</v>
      </c>
      <c r="V107">
        <v>8.6999999999999993</v>
      </c>
      <c r="W107">
        <v>0.5</v>
      </c>
      <c r="X107">
        <v>5.4</v>
      </c>
      <c r="Y107">
        <v>5.8</v>
      </c>
      <c r="Z107">
        <v>6.8</v>
      </c>
      <c r="AA107">
        <v>5</v>
      </c>
      <c r="AB107">
        <v>5.6</v>
      </c>
      <c r="AC107">
        <v>6.3</v>
      </c>
      <c r="AD107">
        <v>4.8</v>
      </c>
      <c r="AE107">
        <v>-1.5</v>
      </c>
      <c r="AF107">
        <v>7.5</v>
      </c>
      <c r="AG107">
        <v>5.3</v>
      </c>
      <c r="AH107">
        <v>5.5</v>
      </c>
      <c r="AI107">
        <v>4.7</v>
      </c>
      <c r="AJ107">
        <v>6</v>
      </c>
      <c r="AK107">
        <v>5.0999999999999996</v>
      </c>
      <c r="AL107">
        <v>4.2</v>
      </c>
      <c r="AM107">
        <v>5.9</v>
      </c>
      <c r="AN107">
        <v>4.7</v>
      </c>
      <c r="AO107">
        <v>4.7</v>
      </c>
      <c r="AP107">
        <v>4.8</v>
      </c>
      <c r="AQ107">
        <v>4.8</v>
      </c>
      <c r="AR107">
        <v>4.8</v>
      </c>
      <c r="AS107">
        <v>4.8</v>
      </c>
      <c r="AT107">
        <v>4.8</v>
      </c>
      <c r="AU107" s="596">
        <v>3.8</v>
      </c>
    </row>
    <row r="108" spans="1:47">
      <c r="A108" t="s">
        <v>5954</v>
      </c>
      <c r="B108">
        <v>18.8</v>
      </c>
      <c r="C108">
        <v>7.9</v>
      </c>
      <c r="D108">
        <v>7.5</v>
      </c>
      <c r="E108">
        <v>4.4000000000000004</v>
      </c>
      <c r="F108">
        <v>17.399999999999999</v>
      </c>
      <c r="G108">
        <v>13.8</v>
      </c>
      <c r="H108">
        <v>8.6</v>
      </c>
      <c r="I108">
        <v>8.9</v>
      </c>
      <c r="J108">
        <v>8.6999999999999993</v>
      </c>
      <c r="K108">
        <v>9.3000000000000007</v>
      </c>
      <c r="L108">
        <v>-4</v>
      </c>
      <c r="M108">
        <v>6.9</v>
      </c>
      <c r="N108">
        <v>6.5</v>
      </c>
      <c r="O108">
        <v>5.4</v>
      </c>
      <c r="P108">
        <v>7.5</v>
      </c>
      <c r="Q108">
        <v>7.4</v>
      </c>
      <c r="R108">
        <v>9.1</v>
      </c>
      <c r="S108">
        <v>10.4</v>
      </c>
      <c r="T108">
        <v>9.8000000000000007</v>
      </c>
      <c r="U108">
        <v>7.2</v>
      </c>
      <c r="V108">
        <v>4.8</v>
      </c>
      <c r="W108">
        <v>3.5</v>
      </c>
      <c r="X108">
        <v>6.1</v>
      </c>
      <c r="Y108">
        <v>25.4</v>
      </c>
      <c r="Z108">
        <v>5.9</v>
      </c>
      <c r="AA108">
        <v>-13.4</v>
      </c>
      <c r="AB108">
        <v>25.8</v>
      </c>
      <c r="AC108">
        <v>8.1</v>
      </c>
      <c r="AD108">
        <v>9.5</v>
      </c>
      <c r="AE108">
        <v>-6.6</v>
      </c>
      <c r="AF108">
        <v>7.1</v>
      </c>
      <c r="AG108">
        <v>8.4</v>
      </c>
      <c r="AH108">
        <v>2.4</v>
      </c>
      <c r="AI108">
        <v>7.3</v>
      </c>
      <c r="AJ108">
        <v>7.3</v>
      </c>
      <c r="AK108">
        <v>2.9</v>
      </c>
      <c r="AL108">
        <v>7.3</v>
      </c>
      <c r="AM108">
        <v>6.9</v>
      </c>
      <c r="AN108">
        <v>7</v>
      </c>
      <c r="AO108">
        <v>6.3</v>
      </c>
      <c r="AP108">
        <v>5.5</v>
      </c>
      <c r="AQ108">
        <v>5.5</v>
      </c>
      <c r="AR108">
        <v>5.5</v>
      </c>
      <c r="AS108">
        <v>5.5</v>
      </c>
      <c r="AT108">
        <v>5.5</v>
      </c>
      <c r="AU108" s="596">
        <v>4.4000000000000004</v>
      </c>
    </row>
    <row r="109" spans="1:47">
      <c r="A109" t="s">
        <v>5955</v>
      </c>
      <c r="B109">
        <v>3.3</v>
      </c>
      <c r="C109">
        <v>-4.5</v>
      </c>
      <c r="D109">
        <v>-11.6</v>
      </c>
      <c r="E109">
        <v>3.2</v>
      </c>
      <c r="F109">
        <v>2.4</v>
      </c>
      <c r="G109">
        <v>3.2</v>
      </c>
      <c r="H109">
        <v>6.1</v>
      </c>
      <c r="I109">
        <v>2.5</v>
      </c>
      <c r="J109">
        <v>0.1</v>
      </c>
      <c r="K109">
        <v>10.7</v>
      </c>
      <c r="L109">
        <v>9.3000000000000007</v>
      </c>
      <c r="M109">
        <v>7.7</v>
      </c>
      <c r="N109">
        <v>-1.6</v>
      </c>
      <c r="O109">
        <v>3.6</v>
      </c>
      <c r="P109">
        <v>3.8</v>
      </c>
      <c r="Q109">
        <v>3</v>
      </c>
      <c r="R109">
        <v>7.3</v>
      </c>
      <c r="S109">
        <v>4.8</v>
      </c>
      <c r="T109">
        <v>2.9</v>
      </c>
      <c r="U109">
        <v>6.2</v>
      </c>
      <c r="V109">
        <v>-0.1</v>
      </c>
      <c r="W109">
        <v>15.4</v>
      </c>
      <c r="X109">
        <v>3.1</v>
      </c>
      <c r="Y109">
        <v>9.1</v>
      </c>
      <c r="Z109">
        <v>1.6</v>
      </c>
      <c r="AA109">
        <v>6.5</v>
      </c>
      <c r="AB109">
        <v>4.7</v>
      </c>
      <c r="AC109">
        <v>3.5</v>
      </c>
      <c r="AD109">
        <v>4.8</v>
      </c>
      <c r="AE109">
        <v>4.7</v>
      </c>
      <c r="AF109">
        <v>5.4</v>
      </c>
      <c r="AG109">
        <v>3.2</v>
      </c>
      <c r="AH109">
        <v>-0.8</v>
      </c>
      <c r="AI109">
        <v>2.2999999999999998</v>
      </c>
      <c r="AJ109">
        <v>7.1</v>
      </c>
      <c r="AK109">
        <v>6.2</v>
      </c>
      <c r="AL109">
        <v>5.8</v>
      </c>
      <c r="AM109">
        <v>5.4</v>
      </c>
      <c r="AN109">
        <v>4.9000000000000004</v>
      </c>
      <c r="AO109">
        <v>5</v>
      </c>
      <c r="AP109">
        <v>4.9000000000000004</v>
      </c>
      <c r="AQ109">
        <v>4.8</v>
      </c>
      <c r="AR109">
        <v>4.8</v>
      </c>
      <c r="AS109">
        <v>4.8</v>
      </c>
      <c r="AT109">
        <v>4.8</v>
      </c>
      <c r="AU109" s="596">
        <v>6.5</v>
      </c>
    </row>
    <row r="110" spans="1:47">
      <c r="A110" t="s">
        <v>5956</v>
      </c>
      <c r="B110">
        <v>7</v>
      </c>
      <c r="C110">
        <v>2.7</v>
      </c>
      <c r="D110">
        <v>0.1</v>
      </c>
      <c r="E110">
        <v>2.6</v>
      </c>
      <c r="F110">
        <v>0.8</v>
      </c>
      <c r="G110">
        <v>2.4</v>
      </c>
      <c r="H110">
        <v>3.8</v>
      </c>
      <c r="I110">
        <v>5.7</v>
      </c>
      <c r="J110">
        <v>6.8</v>
      </c>
      <c r="K110">
        <v>7.1</v>
      </c>
      <c r="L110">
        <v>4.7</v>
      </c>
      <c r="M110">
        <v>5.9</v>
      </c>
      <c r="N110">
        <v>8.1</v>
      </c>
      <c r="O110">
        <v>3.9</v>
      </c>
      <c r="P110">
        <v>4.5999999999999996</v>
      </c>
      <c r="Q110">
        <v>6.9</v>
      </c>
      <c r="R110">
        <v>4</v>
      </c>
      <c r="S110">
        <v>4.8</v>
      </c>
      <c r="T110">
        <v>3.4</v>
      </c>
      <c r="U110">
        <v>3.8</v>
      </c>
      <c r="V110">
        <v>-1</v>
      </c>
      <c r="W110">
        <v>0.6</v>
      </c>
      <c r="X110">
        <v>2.9</v>
      </c>
      <c r="Y110">
        <v>2.5</v>
      </c>
      <c r="Z110">
        <v>0.5</v>
      </c>
      <c r="AA110">
        <v>3.8</v>
      </c>
      <c r="AB110">
        <v>1.9</v>
      </c>
      <c r="AC110">
        <v>4</v>
      </c>
      <c r="AD110">
        <v>3.3</v>
      </c>
      <c r="AE110">
        <v>-2.4</v>
      </c>
      <c r="AF110">
        <v>3.5</v>
      </c>
      <c r="AG110">
        <v>1.4</v>
      </c>
      <c r="AH110">
        <v>2.7</v>
      </c>
      <c r="AI110">
        <v>4.5999999999999996</v>
      </c>
      <c r="AJ110">
        <v>8.6</v>
      </c>
      <c r="AK110">
        <v>10.6</v>
      </c>
      <c r="AL110">
        <v>5.7</v>
      </c>
      <c r="AM110">
        <v>6.6</v>
      </c>
      <c r="AN110">
        <v>6.4</v>
      </c>
      <c r="AO110">
        <v>5.2</v>
      </c>
      <c r="AP110">
        <v>4.4000000000000004</v>
      </c>
      <c r="AQ110">
        <v>3.8</v>
      </c>
      <c r="AR110">
        <v>3.5</v>
      </c>
      <c r="AS110">
        <v>3.3</v>
      </c>
      <c r="AT110">
        <v>3.2</v>
      </c>
      <c r="AU110" s="596">
        <v>4.5</v>
      </c>
    </row>
    <row r="111" spans="1:47">
      <c r="A111" t="s">
        <v>5957</v>
      </c>
      <c r="B111" t="s">
        <v>5849</v>
      </c>
      <c r="C111" t="s">
        <v>5849</v>
      </c>
      <c r="D111" t="s">
        <v>5849</v>
      </c>
      <c r="E111" t="s">
        <v>5849</v>
      </c>
      <c r="F111" t="s">
        <v>5849</v>
      </c>
      <c r="G111" t="s">
        <v>5849</v>
      </c>
      <c r="H111" t="s">
        <v>5849</v>
      </c>
      <c r="I111" t="s">
        <v>5849</v>
      </c>
      <c r="J111" t="s">
        <v>5849</v>
      </c>
      <c r="K111" t="s">
        <v>5849</v>
      </c>
      <c r="L111" t="s">
        <v>5849</v>
      </c>
      <c r="M111" t="s">
        <v>5849</v>
      </c>
      <c r="N111" t="s">
        <v>5849</v>
      </c>
      <c r="O111" t="s">
        <v>5849</v>
      </c>
      <c r="P111" t="s">
        <v>5849</v>
      </c>
      <c r="Q111" t="s">
        <v>5849</v>
      </c>
      <c r="R111" t="s">
        <v>5849</v>
      </c>
      <c r="S111" t="s">
        <v>5849</v>
      </c>
      <c r="T111">
        <v>-2.4</v>
      </c>
      <c r="U111">
        <v>6</v>
      </c>
      <c r="V111">
        <v>5.3</v>
      </c>
      <c r="W111">
        <v>2.7</v>
      </c>
      <c r="X111">
        <v>0.2</v>
      </c>
      <c r="Y111">
        <v>-0.3</v>
      </c>
      <c r="Z111">
        <v>3.6</v>
      </c>
      <c r="AA111">
        <v>1.7</v>
      </c>
      <c r="AB111">
        <v>4</v>
      </c>
      <c r="AC111">
        <v>-2.4</v>
      </c>
      <c r="AD111">
        <v>-1.8</v>
      </c>
      <c r="AE111">
        <v>7.1</v>
      </c>
      <c r="AF111">
        <v>1.1000000000000001</v>
      </c>
      <c r="AG111">
        <v>3.2</v>
      </c>
      <c r="AH111">
        <v>2.8</v>
      </c>
      <c r="AI111">
        <v>-0.7</v>
      </c>
      <c r="AJ111">
        <v>-0.6</v>
      </c>
      <c r="AK111">
        <v>1.8</v>
      </c>
      <c r="AL111">
        <v>4.5</v>
      </c>
      <c r="AM111">
        <v>2.6</v>
      </c>
      <c r="AN111">
        <v>2.4</v>
      </c>
      <c r="AO111">
        <v>2.2999999999999998</v>
      </c>
      <c r="AP111">
        <v>2</v>
      </c>
      <c r="AQ111">
        <v>1.8</v>
      </c>
      <c r="AR111">
        <v>1.6</v>
      </c>
      <c r="AS111">
        <v>1.2</v>
      </c>
      <c r="AT111">
        <v>1.3</v>
      </c>
      <c r="AU111" s="596">
        <v>4</v>
      </c>
    </row>
    <row r="112" spans="1:47">
      <c r="A112" t="s">
        <v>5958</v>
      </c>
      <c r="B112" t="s">
        <v>5849</v>
      </c>
      <c r="C112" t="s">
        <v>5849</v>
      </c>
      <c r="D112" t="s">
        <v>5849</v>
      </c>
      <c r="E112" t="s">
        <v>5849</v>
      </c>
      <c r="F112" t="s">
        <v>5849</v>
      </c>
      <c r="G112" t="s">
        <v>5849</v>
      </c>
      <c r="H112" t="s">
        <v>5849</v>
      </c>
      <c r="I112" t="s">
        <v>5849</v>
      </c>
      <c r="J112" t="s">
        <v>5849</v>
      </c>
      <c r="K112" t="s">
        <v>5849</v>
      </c>
      <c r="L112" t="s">
        <v>5849</v>
      </c>
      <c r="M112">
        <v>0</v>
      </c>
      <c r="N112">
        <v>1.8</v>
      </c>
      <c r="O112">
        <v>5.9</v>
      </c>
      <c r="P112">
        <v>-3.1</v>
      </c>
      <c r="Q112">
        <v>9.8000000000000007</v>
      </c>
      <c r="R112">
        <v>5.8</v>
      </c>
      <c r="S112">
        <v>-4</v>
      </c>
      <c r="T112">
        <v>2.8</v>
      </c>
      <c r="U112">
        <v>7.7</v>
      </c>
      <c r="V112">
        <v>-0.4</v>
      </c>
      <c r="W112">
        <v>2</v>
      </c>
      <c r="X112">
        <v>0.7</v>
      </c>
      <c r="Y112">
        <v>6</v>
      </c>
      <c r="Z112">
        <v>5.7</v>
      </c>
      <c r="AA112">
        <v>9</v>
      </c>
      <c r="AB112">
        <v>18.899999999999999</v>
      </c>
      <c r="AC112">
        <v>2.8</v>
      </c>
      <c r="AD112">
        <v>1.1000000000000001</v>
      </c>
      <c r="AE112">
        <v>-1</v>
      </c>
      <c r="AF112">
        <v>4.8</v>
      </c>
      <c r="AG112">
        <v>4.7</v>
      </c>
      <c r="AH112">
        <v>5.8</v>
      </c>
      <c r="AI112">
        <v>6.1</v>
      </c>
      <c r="AJ112">
        <v>5.6</v>
      </c>
      <c r="AK112">
        <v>0.4</v>
      </c>
      <c r="AL112">
        <v>1.8</v>
      </c>
      <c r="AM112">
        <v>3</v>
      </c>
      <c r="AN112">
        <v>3</v>
      </c>
      <c r="AO112">
        <v>6.4</v>
      </c>
      <c r="AP112">
        <v>4.7</v>
      </c>
      <c r="AQ112">
        <v>5.0999999999999996</v>
      </c>
      <c r="AR112">
        <v>10.4</v>
      </c>
      <c r="AS112">
        <v>6.7</v>
      </c>
      <c r="AT112">
        <v>8.1</v>
      </c>
      <c r="AU112" s="596">
        <v>2</v>
      </c>
    </row>
    <row r="113" spans="1:47">
      <c r="A113" t="s">
        <v>5959</v>
      </c>
      <c r="B113">
        <v>-10.1</v>
      </c>
      <c r="C113">
        <v>5.9</v>
      </c>
      <c r="D113">
        <v>5.5</v>
      </c>
      <c r="E113">
        <v>0.4</v>
      </c>
      <c r="F113">
        <v>4.8</v>
      </c>
      <c r="G113">
        <v>6.9</v>
      </c>
      <c r="H113">
        <v>9.6999999999999993</v>
      </c>
      <c r="I113">
        <v>10.199999999999999</v>
      </c>
      <c r="J113">
        <v>6.8</v>
      </c>
      <c r="K113">
        <v>4.5</v>
      </c>
      <c r="L113">
        <v>7.2</v>
      </c>
      <c r="M113">
        <v>4.4000000000000004</v>
      </c>
      <c r="N113">
        <v>6.5</v>
      </c>
      <c r="O113">
        <v>5.0999999999999996</v>
      </c>
      <c r="P113">
        <v>4.0999999999999996</v>
      </c>
      <c r="Q113">
        <v>4.3</v>
      </c>
      <c r="R113">
        <v>5.6</v>
      </c>
      <c r="S113">
        <v>5.7</v>
      </c>
      <c r="T113">
        <v>6.1</v>
      </c>
      <c r="U113">
        <v>2.6</v>
      </c>
      <c r="V113">
        <v>8.1999999999999993</v>
      </c>
      <c r="W113">
        <v>3.2</v>
      </c>
      <c r="X113">
        <v>1.6</v>
      </c>
      <c r="Y113">
        <v>6</v>
      </c>
      <c r="Z113">
        <v>4.3</v>
      </c>
      <c r="AA113">
        <v>1.5</v>
      </c>
      <c r="AB113">
        <v>4.5</v>
      </c>
      <c r="AC113">
        <v>5.7</v>
      </c>
      <c r="AD113">
        <v>5.4</v>
      </c>
      <c r="AE113">
        <v>3.3</v>
      </c>
      <c r="AF113">
        <v>4.4000000000000004</v>
      </c>
      <c r="AG113">
        <v>4.0999999999999996</v>
      </c>
      <c r="AH113">
        <v>3.5</v>
      </c>
      <c r="AI113">
        <v>3.4</v>
      </c>
      <c r="AJ113">
        <v>3.7</v>
      </c>
      <c r="AK113">
        <v>3.6</v>
      </c>
      <c r="AL113">
        <v>3.8</v>
      </c>
      <c r="AM113">
        <v>3.8</v>
      </c>
      <c r="AN113">
        <v>3.8</v>
      </c>
      <c r="AO113">
        <v>3.9</v>
      </c>
      <c r="AP113">
        <v>3.9</v>
      </c>
      <c r="AQ113">
        <v>4</v>
      </c>
      <c r="AR113">
        <v>4</v>
      </c>
      <c r="AS113">
        <v>4</v>
      </c>
      <c r="AT113">
        <v>4</v>
      </c>
      <c r="AU113" s="596">
        <v>5.5</v>
      </c>
    </row>
    <row r="114" spans="1:47">
      <c r="A114" t="s">
        <v>5960</v>
      </c>
      <c r="B114">
        <v>9.5</v>
      </c>
      <c r="C114">
        <v>8.5</v>
      </c>
      <c r="D114">
        <v>-0.5</v>
      </c>
      <c r="E114">
        <v>-3.5</v>
      </c>
      <c r="F114">
        <v>3.4</v>
      </c>
      <c r="G114">
        <v>2.2000000000000002</v>
      </c>
      <c r="H114">
        <v>-3.1</v>
      </c>
      <c r="I114">
        <v>1.7</v>
      </c>
      <c r="J114">
        <v>1.3</v>
      </c>
      <c r="K114">
        <v>4.0999999999999996</v>
      </c>
      <c r="L114">
        <v>5.2</v>
      </c>
      <c r="M114">
        <v>4.2</v>
      </c>
      <c r="N114">
        <v>3.5</v>
      </c>
      <c r="O114">
        <v>2.7</v>
      </c>
      <c r="P114">
        <v>4.9000000000000004</v>
      </c>
      <c r="Q114">
        <v>-6.3</v>
      </c>
      <c r="R114">
        <v>6.8</v>
      </c>
      <c r="S114">
        <v>6.8</v>
      </c>
      <c r="T114">
        <v>5.2</v>
      </c>
      <c r="U114">
        <v>2.8</v>
      </c>
      <c r="V114">
        <v>4.9000000000000004</v>
      </c>
      <c r="W114">
        <v>-0.4</v>
      </c>
      <c r="X114">
        <v>0</v>
      </c>
      <c r="Y114">
        <v>1.4</v>
      </c>
      <c r="Z114">
        <v>3.9</v>
      </c>
      <c r="AA114">
        <v>2.2999999999999998</v>
      </c>
      <c r="AB114">
        <v>4.5</v>
      </c>
      <c r="AC114">
        <v>2.2999999999999998</v>
      </c>
      <c r="AD114">
        <v>1.1000000000000001</v>
      </c>
      <c r="AE114">
        <v>-5.3</v>
      </c>
      <c r="AF114">
        <v>5.0999999999999996</v>
      </c>
      <c r="AG114">
        <v>3.7</v>
      </c>
      <c r="AH114">
        <v>3.6</v>
      </c>
      <c r="AI114">
        <v>1.4</v>
      </c>
      <c r="AJ114">
        <v>2.8</v>
      </c>
      <c r="AK114">
        <v>3.3</v>
      </c>
      <c r="AL114">
        <v>2.9</v>
      </c>
      <c r="AM114">
        <v>2.1</v>
      </c>
      <c r="AN114">
        <v>2</v>
      </c>
      <c r="AO114">
        <v>1.6</v>
      </c>
      <c r="AP114">
        <v>1.9</v>
      </c>
      <c r="AQ114">
        <v>2.4</v>
      </c>
      <c r="AR114">
        <v>2.6</v>
      </c>
      <c r="AS114">
        <v>2.7</v>
      </c>
      <c r="AT114">
        <v>2.7</v>
      </c>
      <c r="AU114" s="596">
        <v>3.7</v>
      </c>
    </row>
    <row r="115" spans="1:47">
      <c r="A115" t="s">
        <v>5961</v>
      </c>
      <c r="B115" t="s">
        <v>5849</v>
      </c>
      <c r="C115" t="s">
        <v>5849</v>
      </c>
      <c r="D115" t="s">
        <v>5849</v>
      </c>
      <c r="E115" t="s">
        <v>5849</v>
      </c>
      <c r="F115" t="s">
        <v>5849</v>
      </c>
      <c r="G115" t="s">
        <v>5849</v>
      </c>
      <c r="H115" t="s">
        <v>5849</v>
      </c>
      <c r="I115" t="s">
        <v>5849</v>
      </c>
      <c r="J115" t="s">
        <v>5849</v>
      </c>
      <c r="K115" t="s">
        <v>5849</v>
      </c>
      <c r="L115" t="s">
        <v>5849</v>
      </c>
      <c r="M115" t="s">
        <v>5849</v>
      </c>
      <c r="N115" t="s">
        <v>5849</v>
      </c>
      <c r="O115" t="s">
        <v>5849</v>
      </c>
      <c r="P115" t="s">
        <v>5849</v>
      </c>
      <c r="Q115" t="s">
        <v>5849</v>
      </c>
      <c r="R115">
        <v>-3.1</v>
      </c>
      <c r="S115">
        <v>-6.1</v>
      </c>
      <c r="T115">
        <v>2.7</v>
      </c>
      <c r="U115">
        <v>1.5</v>
      </c>
      <c r="V115">
        <v>4.9000000000000004</v>
      </c>
      <c r="W115">
        <v>2.1</v>
      </c>
      <c r="X115">
        <v>0.6</v>
      </c>
      <c r="Y115">
        <v>1.6</v>
      </c>
      <c r="Z115">
        <v>-3.1</v>
      </c>
      <c r="AA115">
        <v>2.1</v>
      </c>
      <c r="AB115">
        <v>-0.1</v>
      </c>
      <c r="AC115">
        <v>-1.9</v>
      </c>
      <c r="AD115">
        <v>-2.2000000000000002</v>
      </c>
      <c r="AE115">
        <v>1.2</v>
      </c>
      <c r="AF115">
        <v>2</v>
      </c>
      <c r="AG115">
        <v>3.3</v>
      </c>
      <c r="AH115">
        <v>-2</v>
      </c>
      <c r="AI115">
        <v>-3.9</v>
      </c>
      <c r="AJ115">
        <v>-2.2000000000000002</v>
      </c>
      <c r="AK115">
        <v>5</v>
      </c>
      <c r="AL115">
        <v>0.7</v>
      </c>
      <c r="AM115">
        <v>2.4</v>
      </c>
      <c r="AN115">
        <v>2.1</v>
      </c>
      <c r="AO115">
        <v>1.2</v>
      </c>
      <c r="AP115">
        <v>0.7</v>
      </c>
      <c r="AQ115">
        <v>0.7</v>
      </c>
      <c r="AR115">
        <v>0.6</v>
      </c>
      <c r="AS115">
        <v>0.6</v>
      </c>
      <c r="AT115">
        <v>0.6</v>
      </c>
      <c r="AU115" s="596">
        <v>1.4</v>
      </c>
    </row>
    <row r="116" spans="1:47">
      <c r="A116" t="s">
        <v>5962</v>
      </c>
      <c r="B116" t="s">
        <v>5849</v>
      </c>
      <c r="C116" t="s">
        <v>5849</v>
      </c>
      <c r="D116" t="s">
        <v>5849</v>
      </c>
      <c r="E116" t="s">
        <v>5849</v>
      </c>
      <c r="F116" t="s">
        <v>5849</v>
      </c>
      <c r="G116" t="s">
        <v>5849</v>
      </c>
      <c r="H116" t="s">
        <v>5849</v>
      </c>
      <c r="I116" t="s">
        <v>5849</v>
      </c>
      <c r="J116" t="s">
        <v>5849</v>
      </c>
      <c r="K116" t="s">
        <v>5849</v>
      </c>
      <c r="L116" t="s">
        <v>5849</v>
      </c>
      <c r="M116">
        <v>-17.5</v>
      </c>
      <c r="N116">
        <v>-29.7</v>
      </c>
      <c r="O116">
        <v>-1.2</v>
      </c>
      <c r="P116">
        <v>-30.9</v>
      </c>
      <c r="Q116">
        <v>-1.4</v>
      </c>
      <c r="R116">
        <v>-5.9</v>
      </c>
      <c r="S116">
        <v>1.6</v>
      </c>
      <c r="T116">
        <v>-6.5</v>
      </c>
      <c r="U116">
        <v>-3.4</v>
      </c>
      <c r="V116">
        <v>2.1</v>
      </c>
      <c r="W116">
        <v>6.1</v>
      </c>
      <c r="X116">
        <v>7.8</v>
      </c>
      <c r="Y116">
        <v>6.6</v>
      </c>
      <c r="Z116">
        <v>7.4</v>
      </c>
      <c r="AA116">
        <v>7.5</v>
      </c>
      <c r="AB116">
        <v>4.8</v>
      </c>
      <c r="AC116">
        <v>3</v>
      </c>
      <c r="AD116">
        <v>7.8</v>
      </c>
      <c r="AE116">
        <v>-6</v>
      </c>
      <c r="AF116">
        <v>7.1</v>
      </c>
      <c r="AG116">
        <v>5.8</v>
      </c>
      <c r="AH116">
        <v>-0.6</v>
      </c>
      <c r="AI116">
        <v>9</v>
      </c>
      <c r="AJ116">
        <v>5</v>
      </c>
      <c r="AK116">
        <v>-0.3</v>
      </c>
      <c r="AL116">
        <v>4.4000000000000004</v>
      </c>
      <c r="AM116">
        <v>4.7</v>
      </c>
      <c r="AN116">
        <v>4</v>
      </c>
      <c r="AO116">
        <v>3.5</v>
      </c>
      <c r="AP116">
        <v>3.8</v>
      </c>
      <c r="AQ116">
        <v>3.8</v>
      </c>
      <c r="AR116">
        <v>3.8</v>
      </c>
      <c r="AS116">
        <v>3.8</v>
      </c>
      <c r="AT116">
        <v>3.8</v>
      </c>
      <c r="AU116" s="596">
        <v>1.7</v>
      </c>
    </row>
    <row r="117" spans="1:47">
      <c r="A117" t="s">
        <v>5963</v>
      </c>
      <c r="B117">
        <v>6.4</v>
      </c>
      <c r="C117">
        <v>8.4</v>
      </c>
      <c r="D117">
        <v>8.3000000000000007</v>
      </c>
      <c r="E117">
        <v>5.8</v>
      </c>
      <c r="F117">
        <v>5.9</v>
      </c>
      <c r="G117">
        <v>5.7</v>
      </c>
      <c r="H117">
        <v>9.4</v>
      </c>
      <c r="I117">
        <v>3.5</v>
      </c>
      <c r="J117">
        <v>5.0999999999999996</v>
      </c>
      <c r="K117">
        <v>4.2</v>
      </c>
      <c r="L117">
        <v>-2.5</v>
      </c>
      <c r="M117">
        <v>-9.1999999999999993</v>
      </c>
      <c r="N117">
        <v>-9.3000000000000007</v>
      </c>
      <c r="O117">
        <v>-3.2</v>
      </c>
      <c r="P117">
        <v>2.1</v>
      </c>
      <c r="Q117">
        <v>6.4</v>
      </c>
      <c r="R117">
        <v>2.2000000000000002</v>
      </c>
      <c r="S117">
        <v>3.9</v>
      </c>
      <c r="T117">
        <v>3.3</v>
      </c>
      <c r="U117">
        <v>3.1</v>
      </c>
      <c r="V117">
        <v>1.1000000000000001</v>
      </c>
      <c r="W117">
        <v>4.5999999999999996</v>
      </c>
      <c r="X117">
        <v>5.3</v>
      </c>
      <c r="Y117">
        <v>7.4</v>
      </c>
      <c r="Z117">
        <v>9.4</v>
      </c>
      <c r="AA117">
        <v>6.5</v>
      </c>
      <c r="AB117">
        <v>8.1999999999999993</v>
      </c>
      <c r="AC117">
        <v>8.8000000000000007</v>
      </c>
      <c r="AD117">
        <v>7.8</v>
      </c>
      <c r="AE117">
        <v>-2.1</v>
      </c>
      <c r="AF117">
        <v>7.3</v>
      </c>
      <c r="AG117">
        <v>17.3</v>
      </c>
      <c r="AH117">
        <v>12.3</v>
      </c>
      <c r="AI117">
        <v>11.6</v>
      </c>
      <c r="AJ117">
        <v>7.9</v>
      </c>
      <c r="AK117">
        <v>2.4</v>
      </c>
      <c r="AL117">
        <v>1.2</v>
      </c>
      <c r="AM117">
        <v>5.3</v>
      </c>
      <c r="AN117">
        <v>6.9</v>
      </c>
      <c r="AO117">
        <v>6.3</v>
      </c>
      <c r="AP117">
        <v>4.9000000000000004</v>
      </c>
      <c r="AQ117">
        <v>5</v>
      </c>
      <c r="AR117">
        <v>5</v>
      </c>
      <c r="AS117">
        <v>5.7</v>
      </c>
      <c r="AT117">
        <v>5.5</v>
      </c>
      <c r="AU117" s="596">
        <v>4.8</v>
      </c>
    </row>
    <row r="118" spans="1:47">
      <c r="A118" t="s">
        <v>5964</v>
      </c>
      <c r="B118" t="s">
        <v>5849</v>
      </c>
      <c r="C118" t="s">
        <v>5849</v>
      </c>
      <c r="D118" t="s">
        <v>5849</v>
      </c>
      <c r="E118" t="s">
        <v>5849</v>
      </c>
      <c r="F118" t="s">
        <v>5849</v>
      </c>
      <c r="G118" t="s">
        <v>5849</v>
      </c>
      <c r="H118" t="s">
        <v>5849</v>
      </c>
      <c r="I118" t="s">
        <v>5849</v>
      </c>
      <c r="J118" t="s">
        <v>5849</v>
      </c>
      <c r="K118" t="s">
        <v>5849</v>
      </c>
      <c r="L118" t="s">
        <v>5849</v>
      </c>
      <c r="M118" t="s">
        <v>5849</v>
      </c>
      <c r="N118" t="s">
        <v>5849</v>
      </c>
      <c r="O118" t="s">
        <v>5849</v>
      </c>
      <c r="P118" t="s">
        <v>5849</v>
      </c>
      <c r="Q118" t="s">
        <v>5849</v>
      </c>
      <c r="R118" t="s">
        <v>5849</v>
      </c>
      <c r="S118" t="s">
        <v>5849</v>
      </c>
      <c r="T118" t="s">
        <v>5849</v>
      </c>
      <c r="U118" t="s">
        <v>5849</v>
      </c>
      <c r="V118" t="s">
        <v>5849</v>
      </c>
      <c r="W118">
        <v>1.1000000000000001</v>
      </c>
      <c r="X118">
        <v>1.9</v>
      </c>
      <c r="Y118">
        <v>2.5</v>
      </c>
      <c r="Z118">
        <v>4.4000000000000004</v>
      </c>
      <c r="AA118">
        <v>4.2</v>
      </c>
      <c r="AB118">
        <v>8.6</v>
      </c>
      <c r="AC118">
        <v>6.8</v>
      </c>
      <c r="AD118">
        <v>7.2</v>
      </c>
      <c r="AE118">
        <v>-5.8</v>
      </c>
      <c r="AF118">
        <v>2.7</v>
      </c>
      <c r="AG118">
        <v>3.2</v>
      </c>
      <c r="AH118">
        <v>-2.7</v>
      </c>
      <c r="AI118">
        <v>3.5</v>
      </c>
      <c r="AJ118">
        <v>1.8</v>
      </c>
      <c r="AK118">
        <v>3.4</v>
      </c>
      <c r="AL118">
        <v>2.9</v>
      </c>
      <c r="AM118">
        <v>4.7</v>
      </c>
      <c r="AN118">
        <v>4.5</v>
      </c>
      <c r="AO118">
        <v>2.8</v>
      </c>
      <c r="AP118">
        <v>2.5</v>
      </c>
      <c r="AQ118">
        <v>2.9</v>
      </c>
      <c r="AR118">
        <v>3.2</v>
      </c>
      <c r="AS118">
        <v>3.2</v>
      </c>
      <c r="AT118">
        <v>2.9</v>
      </c>
      <c r="AU118" s="596">
        <v>6</v>
      </c>
    </row>
    <row r="119" spans="1:47">
      <c r="A119" t="s">
        <v>5965</v>
      </c>
      <c r="B119">
        <v>3.8</v>
      </c>
      <c r="C119">
        <v>-2.8</v>
      </c>
      <c r="D119">
        <v>9.6</v>
      </c>
      <c r="E119">
        <v>-0.6</v>
      </c>
      <c r="F119">
        <v>4.3</v>
      </c>
      <c r="G119">
        <v>6.3</v>
      </c>
      <c r="H119">
        <v>8.3000000000000007</v>
      </c>
      <c r="I119">
        <v>-2.5</v>
      </c>
      <c r="J119">
        <v>10.4</v>
      </c>
      <c r="K119">
        <v>2.4</v>
      </c>
      <c r="L119">
        <v>4</v>
      </c>
      <c r="M119">
        <v>7.2</v>
      </c>
      <c r="N119">
        <v>-2.1</v>
      </c>
      <c r="O119">
        <v>-0.7</v>
      </c>
      <c r="P119">
        <v>10.6</v>
      </c>
      <c r="Q119">
        <v>-5.4</v>
      </c>
      <c r="R119">
        <v>12.4</v>
      </c>
      <c r="S119">
        <v>-1.6</v>
      </c>
      <c r="T119">
        <v>7.2</v>
      </c>
      <c r="U119">
        <v>1.1000000000000001</v>
      </c>
      <c r="V119">
        <v>1.9</v>
      </c>
      <c r="W119">
        <v>7.3</v>
      </c>
      <c r="X119">
        <v>3.1</v>
      </c>
      <c r="Y119">
        <v>6</v>
      </c>
      <c r="Z119">
        <v>4.8</v>
      </c>
      <c r="AA119">
        <v>3.3</v>
      </c>
      <c r="AB119">
        <v>7.6</v>
      </c>
      <c r="AC119">
        <v>3.5</v>
      </c>
      <c r="AD119">
        <v>5.9</v>
      </c>
      <c r="AE119">
        <v>4.2</v>
      </c>
      <c r="AF119">
        <v>3.8</v>
      </c>
      <c r="AG119">
        <v>5.2</v>
      </c>
      <c r="AH119">
        <v>3</v>
      </c>
      <c r="AI119">
        <v>4.5</v>
      </c>
      <c r="AJ119">
        <v>2.7</v>
      </c>
      <c r="AK119">
        <v>4.5</v>
      </c>
      <c r="AL119">
        <v>1.1000000000000001</v>
      </c>
      <c r="AM119">
        <v>4.0999999999999996</v>
      </c>
      <c r="AN119">
        <v>3.1</v>
      </c>
      <c r="AO119">
        <v>3.2</v>
      </c>
      <c r="AP119">
        <v>3.8</v>
      </c>
      <c r="AQ119">
        <v>4.0999999999999996</v>
      </c>
      <c r="AR119">
        <v>4.3</v>
      </c>
      <c r="AS119">
        <v>4.4000000000000004</v>
      </c>
      <c r="AT119">
        <v>4.5</v>
      </c>
      <c r="AU119" s="596">
        <v>3</v>
      </c>
    </row>
    <row r="120" spans="1:47">
      <c r="A120" t="s">
        <v>5966</v>
      </c>
      <c r="B120">
        <v>4.2</v>
      </c>
      <c r="C120">
        <v>5</v>
      </c>
      <c r="D120">
        <v>-6.9</v>
      </c>
      <c r="E120">
        <v>-15.7</v>
      </c>
      <c r="F120">
        <v>-6.5</v>
      </c>
      <c r="G120">
        <v>1</v>
      </c>
      <c r="H120">
        <v>-2.2999999999999998</v>
      </c>
      <c r="I120">
        <v>14.7</v>
      </c>
      <c r="J120">
        <v>8.1999999999999993</v>
      </c>
      <c r="K120">
        <v>6.5</v>
      </c>
      <c r="L120">
        <v>1</v>
      </c>
      <c r="M120">
        <v>6.6</v>
      </c>
      <c r="N120">
        <v>-5.2</v>
      </c>
      <c r="O120">
        <v>8.8000000000000007</v>
      </c>
      <c r="P120">
        <v>6.2</v>
      </c>
      <c r="Q120">
        <v>2.2000000000000002</v>
      </c>
      <c r="R120">
        <v>26.8</v>
      </c>
      <c r="S120">
        <v>10.8</v>
      </c>
      <c r="T120">
        <v>11.9</v>
      </c>
      <c r="U120">
        <v>7.8</v>
      </c>
      <c r="V120">
        <v>1.7</v>
      </c>
      <c r="W120">
        <v>12.7</v>
      </c>
      <c r="X120">
        <v>8.8000000000000007</v>
      </c>
      <c r="Y120">
        <v>6.5</v>
      </c>
      <c r="Z120">
        <v>7.8</v>
      </c>
      <c r="AA120">
        <v>8.6999999999999993</v>
      </c>
      <c r="AB120">
        <v>9.9</v>
      </c>
      <c r="AC120">
        <v>7.4</v>
      </c>
      <c r="AD120">
        <v>6.9</v>
      </c>
      <c r="AE120">
        <v>6.4</v>
      </c>
      <c r="AF120">
        <v>6.7</v>
      </c>
      <c r="AG120">
        <v>7.1</v>
      </c>
      <c r="AH120">
        <v>7.2</v>
      </c>
      <c r="AI120">
        <v>7.1</v>
      </c>
      <c r="AJ120">
        <v>7.4</v>
      </c>
      <c r="AK120">
        <v>6.6</v>
      </c>
      <c r="AL120">
        <v>3.8</v>
      </c>
      <c r="AM120">
        <v>3.7</v>
      </c>
      <c r="AN120">
        <v>3.3</v>
      </c>
      <c r="AO120">
        <v>4</v>
      </c>
      <c r="AP120">
        <v>4</v>
      </c>
      <c r="AQ120">
        <v>4</v>
      </c>
      <c r="AR120">
        <v>4</v>
      </c>
      <c r="AS120">
        <v>9.4</v>
      </c>
      <c r="AT120">
        <v>11.7</v>
      </c>
      <c r="AU120" s="596">
        <v>3.3</v>
      </c>
    </row>
    <row r="121" spans="1:47">
      <c r="A121" t="s">
        <v>5967</v>
      </c>
      <c r="B121" t="s">
        <v>5849</v>
      </c>
      <c r="C121" t="s">
        <v>5849</v>
      </c>
      <c r="D121" t="s">
        <v>5849</v>
      </c>
      <c r="E121" t="s">
        <v>5849</v>
      </c>
      <c r="F121" t="s">
        <v>5849</v>
      </c>
      <c r="G121" t="s">
        <v>5849</v>
      </c>
      <c r="H121" t="s">
        <v>5849</v>
      </c>
      <c r="I121" t="s">
        <v>5849</v>
      </c>
      <c r="J121" t="s">
        <v>5849</v>
      </c>
      <c r="K121" t="s">
        <v>5849</v>
      </c>
      <c r="L121" t="s">
        <v>5849</v>
      </c>
      <c r="M121" t="s">
        <v>5849</v>
      </c>
      <c r="N121" t="s">
        <v>5849</v>
      </c>
      <c r="O121" t="s">
        <v>5849</v>
      </c>
      <c r="P121" t="s">
        <v>5849</v>
      </c>
      <c r="Q121" t="s">
        <v>5849</v>
      </c>
      <c r="R121" t="s">
        <v>5849</v>
      </c>
      <c r="S121" t="s">
        <v>5849</v>
      </c>
      <c r="T121" t="s">
        <v>5849</v>
      </c>
      <c r="U121">
        <v>8.4</v>
      </c>
      <c r="V121">
        <v>12.4</v>
      </c>
      <c r="W121">
        <v>12.5</v>
      </c>
      <c r="X121">
        <v>11.7</v>
      </c>
      <c r="Y121">
        <v>13</v>
      </c>
      <c r="Z121">
        <v>13.7</v>
      </c>
      <c r="AA121">
        <v>13.6</v>
      </c>
      <c r="AB121">
        <v>13.3</v>
      </c>
      <c r="AC121">
        <v>12.5</v>
      </c>
      <c r="AD121">
        <v>7.6</v>
      </c>
      <c r="AE121">
        <v>4.4000000000000004</v>
      </c>
      <c r="AF121">
        <v>5.2</v>
      </c>
      <c r="AG121">
        <v>5.5</v>
      </c>
      <c r="AH121">
        <v>6.5</v>
      </c>
      <c r="AI121">
        <v>7.9</v>
      </c>
      <c r="AJ121">
        <v>8.1999999999999993</v>
      </c>
      <c r="AK121">
        <v>7.5</v>
      </c>
      <c r="AL121">
        <v>5.2</v>
      </c>
      <c r="AM121">
        <v>6.3</v>
      </c>
      <c r="AN121">
        <v>6.7</v>
      </c>
      <c r="AO121">
        <v>6.4</v>
      </c>
      <c r="AP121">
        <v>6.6</v>
      </c>
      <c r="AQ121">
        <v>6.7</v>
      </c>
      <c r="AR121">
        <v>6.9</v>
      </c>
      <c r="AS121">
        <v>6.9</v>
      </c>
      <c r="AT121">
        <v>7</v>
      </c>
      <c r="AU121" s="596">
        <v>5</v>
      </c>
    </row>
    <row r="122" spans="1:47">
      <c r="A122" t="s">
        <v>5968</v>
      </c>
      <c r="B122" t="s">
        <v>5849</v>
      </c>
      <c r="C122" t="s">
        <v>5849</v>
      </c>
      <c r="D122" t="s">
        <v>5849</v>
      </c>
      <c r="E122" t="s">
        <v>5849</v>
      </c>
      <c r="F122" t="s">
        <v>5849</v>
      </c>
      <c r="G122" t="s">
        <v>5849</v>
      </c>
      <c r="H122" t="s">
        <v>5849</v>
      </c>
      <c r="I122" t="s">
        <v>5849</v>
      </c>
      <c r="J122" t="s">
        <v>5849</v>
      </c>
      <c r="K122" t="s">
        <v>5849</v>
      </c>
      <c r="L122" t="s">
        <v>5849</v>
      </c>
      <c r="M122">
        <v>5.3</v>
      </c>
      <c r="N122">
        <v>9.3000000000000007</v>
      </c>
      <c r="O122">
        <v>-1.6</v>
      </c>
      <c r="P122">
        <v>3</v>
      </c>
      <c r="Q122">
        <v>4.0999999999999996</v>
      </c>
      <c r="R122">
        <v>3.2</v>
      </c>
      <c r="S122">
        <v>4.2</v>
      </c>
      <c r="T122">
        <v>3.3</v>
      </c>
      <c r="U122">
        <v>3.4</v>
      </c>
      <c r="V122">
        <v>3.5</v>
      </c>
      <c r="W122">
        <v>2.4</v>
      </c>
      <c r="X122">
        <v>6.7</v>
      </c>
      <c r="Y122">
        <v>3.5</v>
      </c>
      <c r="Z122">
        <v>6.6</v>
      </c>
      <c r="AA122">
        <v>4.7</v>
      </c>
      <c r="AB122">
        <v>3.9</v>
      </c>
      <c r="AC122">
        <v>3.6</v>
      </c>
      <c r="AD122">
        <v>2.6</v>
      </c>
      <c r="AE122">
        <v>0.3</v>
      </c>
      <c r="AF122">
        <v>6</v>
      </c>
      <c r="AG122">
        <v>5.0999999999999996</v>
      </c>
      <c r="AH122">
        <v>5.0999999999999996</v>
      </c>
      <c r="AI122">
        <v>5.6</v>
      </c>
      <c r="AJ122">
        <v>6.4</v>
      </c>
      <c r="AK122">
        <v>6.1</v>
      </c>
      <c r="AL122">
        <v>0.6</v>
      </c>
      <c r="AM122">
        <v>-0.9</v>
      </c>
      <c r="AN122">
        <v>-0.1</v>
      </c>
      <c r="AO122">
        <v>1.4</v>
      </c>
      <c r="AP122">
        <v>2</v>
      </c>
      <c r="AQ122">
        <v>3.1</v>
      </c>
      <c r="AR122">
        <v>3.3</v>
      </c>
      <c r="AS122">
        <v>3.3</v>
      </c>
      <c r="AT122">
        <v>3.3</v>
      </c>
      <c r="AU122" s="596">
        <v>2</v>
      </c>
    </row>
    <row r="123" spans="1:47">
      <c r="A123" t="s">
        <v>5969</v>
      </c>
      <c r="B123" t="s">
        <v>5849</v>
      </c>
      <c r="C123" t="s">
        <v>5849</v>
      </c>
      <c r="D123" t="s">
        <v>5849</v>
      </c>
      <c r="E123" t="s">
        <v>5849</v>
      </c>
      <c r="F123" t="s">
        <v>5849</v>
      </c>
      <c r="G123" t="s">
        <v>5849</v>
      </c>
      <c r="H123" t="s">
        <v>5849</v>
      </c>
      <c r="I123" t="s">
        <v>5849</v>
      </c>
      <c r="J123" t="s">
        <v>5849</v>
      </c>
      <c r="K123" t="s">
        <v>5849</v>
      </c>
      <c r="L123" t="s">
        <v>5849</v>
      </c>
      <c r="M123" t="s">
        <v>5849</v>
      </c>
      <c r="N123" t="s">
        <v>5849</v>
      </c>
      <c r="O123" t="s">
        <v>5849</v>
      </c>
      <c r="P123" t="s">
        <v>5849</v>
      </c>
      <c r="Q123" t="s">
        <v>5849</v>
      </c>
      <c r="R123" t="s">
        <v>5849</v>
      </c>
      <c r="S123" t="s">
        <v>5849</v>
      </c>
      <c r="T123" t="s">
        <v>5849</v>
      </c>
      <c r="U123" t="s">
        <v>5849</v>
      </c>
      <c r="V123" t="s">
        <v>5849</v>
      </c>
      <c r="W123" t="s">
        <v>5849</v>
      </c>
      <c r="X123" t="s">
        <v>5849</v>
      </c>
      <c r="Y123" t="s">
        <v>5849</v>
      </c>
      <c r="Z123" t="s">
        <v>5849</v>
      </c>
      <c r="AA123">
        <v>-0.6</v>
      </c>
      <c r="AB123">
        <v>8.8000000000000007</v>
      </c>
      <c r="AC123">
        <v>-24.9</v>
      </c>
      <c r="AD123">
        <v>34.4</v>
      </c>
      <c r="AE123">
        <v>8.6999999999999993</v>
      </c>
      <c r="AF123">
        <v>13.6</v>
      </c>
      <c r="AG123">
        <v>11.7</v>
      </c>
      <c r="AH123">
        <v>10.1</v>
      </c>
      <c r="AI123">
        <v>34.200000000000003</v>
      </c>
      <c r="AJ123">
        <v>36.5</v>
      </c>
      <c r="AK123">
        <v>2.8</v>
      </c>
      <c r="AL123">
        <v>10.4</v>
      </c>
      <c r="AM123">
        <v>4</v>
      </c>
      <c r="AN123">
        <v>-2.4</v>
      </c>
      <c r="AO123">
        <v>-1</v>
      </c>
      <c r="AP123">
        <v>0.1</v>
      </c>
      <c r="AQ123">
        <v>0.7</v>
      </c>
      <c r="AR123">
        <v>1.3</v>
      </c>
      <c r="AS123">
        <v>1.7</v>
      </c>
      <c r="AT123">
        <v>2</v>
      </c>
      <c r="AU123" s="596">
        <v>2.6</v>
      </c>
    </row>
    <row r="124" spans="1:47">
      <c r="A124" t="s">
        <v>5970</v>
      </c>
      <c r="B124">
        <v>-2.2999999999999998</v>
      </c>
      <c r="C124">
        <v>8.3000000000000007</v>
      </c>
      <c r="D124">
        <v>3.8</v>
      </c>
      <c r="E124">
        <v>-3</v>
      </c>
      <c r="F124">
        <v>9.6999999999999993</v>
      </c>
      <c r="G124">
        <v>6.1</v>
      </c>
      <c r="H124">
        <v>4.5999999999999996</v>
      </c>
      <c r="I124">
        <v>1.7</v>
      </c>
      <c r="J124">
        <v>7.7</v>
      </c>
      <c r="K124">
        <v>4.3</v>
      </c>
      <c r="L124">
        <v>4.5999999999999996</v>
      </c>
      <c r="M124">
        <v>6.4</v>
      </c>
      <c r="N124">
        <v>4.0999999999999996</v>
      </c>
      <c r="O124">
        <v>3.8</v>
      </c>
      <c r="P124">
        <v>8.1999999999999993</v>
      </c>
      <c r="Q124">
        <v>3.5</v>
      </c>
      <c r="R124">
        <v>5.3</v>
      </c>
      <c r="S124">
        <v>5.3</v>
      </c>
      <c r="T124">
        <v>2.9</v>
      </c>
      <c r="U124">
        <v>4.5</v>
      </c>
      <c r="V124">
        <v>6.1</v>
      </c>
      <c r="W124">
        <v>5.6</v>
      </c>
      <c r="X124">
        <v>0.1</v>
      </c>
      <c r="Y124">
        <v>3.9</v>
      </c>
      <c r="Z124">
        <v>4.7</v>
      </c>
      <c r="AA124">
        <v>3.5</v>
      </c>
      <c r="AB124">
        <v>3.4</v>
      </c>
      <c r="AC124">
        <v>3.4</v>
      </c>
      <c r="AD124">
        <v>6.1</v>
      </c>
      <c r="AE124">
        <v>4.5</v>
      </c>
      <c r="AF124">
        <v>4.8</v>
      </c>
      <c r="AG124">
        <v>3.4</v>
      </c>
      <c r="AH124">
        <v>4.8</v>
      </c>
      <c r="AI124">
        <v>4.0999999999999996</v>
      </c>
      <c r="AJ124">
        <v>6</v>
      </c>
      <c r="AK124">
        <v>3.3</v>
      </c>
      <c r="AL124">
        <v>0.6</v>
      </c>
      <c r="AM124">
        <v>7.9</v>
      </c>
      <c r="AN124">
        <v>6.3</v>
      </c>
      <c r="AO124">
        <v>6.5</v>
      </c>
      <c r="AP124">
        <v>6.3</v>
      </c>
      <c r="AQ124">
        <v>4.5</v>
      </c>
      <c r="AR124">
        <v>4.5</v>
      </c>
      <c r="AS124">
        <v>5</v>
      </c>
      <c r="AT124">
        <v>5</v>
      </c>
      <c r="AU124" s="596">
        <v>1.3</v>
      </c>
    </row>
    <row r="125" spans="1:47">
      <c r="A125" t="s">
        <v>5971</v>
      </c>
      <c r="B125" t="s">
        <v>5849</v>
      </c>
      <c r="C125">
        <v>-0.5</v>
      </c>
      <c r="D125">
        <v>-1.3</v>
      </c>
      <c r="E125">
        <v>1.8</v>
      </c>
      <c r="F125">
        <v>3.1</v>
      </c>
      <c r="G125">
        <v>2.7</v>
      </c>
      <c r="H125">
        <v>3.1</v>
      </c>
      <c r="I125">
        <v>1.9</v>
      </c>
      <c r="J125">
        <v>4.5999999999999996</v>
      </c>
      <c r="K125">
        <v>4.5</v>
      </c>
      <c r="L125">
        <v>4.2</v>
      </c>
      <c r="M125">
        <v>2.5</v>
      </c>
      <c r="N125">
        <v>1.6</v>
      </c>
      <c r="O125">
        <v>1.3</v>
      </c>
      <c r="P125">
        <v>3</v>
      </c>
      <c r="Q125">
        <v>2.8</v>
      </c>
      <c r="R125">
        <v>3.5</v>
      </c>
      <c r="S125">
        <v>4.3</v>
      </c>
      <c r="T125">
        <v>4.7</v>
      </c>
      <c r="U125">
        <v>5</v>
      </c>
      <c r="V125">
        <v>4.2</v>
      </c>
      <c r="W125">
        <v>2.2999999999999998</v>
      </c>
      <c r="X125">
        <v>0.2</v>
      </c>
      <c r="Y125">
        <v>0.2</v>
      </c>
      <c r="Z125">
        <v>2</v>
      </c>
      <c r="AA125">
        <v>2</v>
      </c>
      <c r="AB125">
        <v>3.5</v>
      </c>
      <c r="AC125">
        <v>3.8</v>
      </c>
      <c r="AD125">
        <v>2.2000000000000002</v>
      </c>
      <c r="AE125">
        <v>-3.7</v>
      </c>
      <c r="AF125">
        <v>1.3</v>
      </c>
      <c r="AG125">
        <v>1.5</v>
      </c>
      <c r="AH125">
        <v>-1</v>
      </c>
      <c r="AI125">
        <v>-0.1</v>
      </c>
      <c r="AJ125">
        <v>1.4</v>
      </c>
      <c r="AK125">
        <v>2</v>
      </c>
      <c r="AL125">
        <v>2.2000000000000002</v>
      </c>
      <c r="AM125">
        <v>2.9</v>
      </c>
      <c r="AN125">
        <v>2.5</v>
      </c>
      <c r="AO125">
        <v>1.8</v>
      </c>
      <c r="AP125">
        <v>1.7</v>
      </c>
      <c r="AQ125">
        <v>1.5</v>
      </c>
      <c r="AR125">
        <v>1.5</v>
      </c>
      <c r="AS125">
        <v>1.5</v>
      </c>
      <c r="AT125">
        <v>1.5</v>
      </c>
      <c r="AU125" s="596">
        <v>5.2</v>
      </c>
    </row>
    <row r="126" spans="1:47">
      <c r="A126" t="s">
        <v>5972</v>
      </c>
      <c r="B126">
        <v>1</v>
      </c>
      <c r="C126">
        <v>3</v>
      </c>
      <c r="D126">
        <v>2.9</v>
      </c>
      <c r="E126">
        <v>-0.1</v>
      </c>
      <c r="F126">
        <v>6.9</v>
      </c>
      <c r="G126">
        <v>1.2</v>
      </c>
      <c r="H126">
        <v>1.8</v>
      </c>
      <c r="I126">
        <v>2.4</v>
      </c>
      <c r="J126">
        <v>0.6</v>
      </c>
      <c r="K126">
        <v>1.5</v>
      </c>
      <c r="L126">
        <v>1.1000000000000001</v>
      </c>
      <c r="M126">
        <v>-2.2000000000000002</v>
      </c>
      <c r="N126">
        <v>0.9</v>
      </c>
      <c r="O126">
        <v>4.9000000000000004</v>
      </c>
      <c r="P126">
        <v>6.7</v>
      </c>
      <c r="Q126">
        <v>4.3</v>
      </c>
      <c r="R126">
        <v>3.7</v>
      </c>
      <c r="S126">
        <v>3</v>
      </c>
      <c r="T126">
        <v>0.8</v>
      </c>
      <c r="U126">
        <v>4.5</v>
      </c>
      <c r="V126">
        <v>4.0999999999999996</v>
      </c>
      <c r="W126">
        <v>2.2000000000000002</v>
      </c>
      <c r="X126">
        <v>5.0999999999999996</v>
      </c>
      <c r="Y126">
        <v>4.5999999999999996</v>
      </c>
      <c r="Z126">
        <v>4.4000000000000004</v>
      </c>
      <c r="AA126">
        <v>2.6</v>
      </c>
      <c r="AB126">
        <v>2.7</v>
      </c>
      <c r="AC126">
        <v>4</v>
      </c>
      <c r="AD126">
        <v>-0.4</v>
      </c>
      <c r="AE126">
        <v>0.3</v>
      </c>
      <c r="AF126">
        <v>2</v>
      </c>
      <c r="AG126">
        <v>1.9</v>
      </c>
      <c r="AH126">
        <v>2.5</v>
      </c>
      <c r="AI126">
        <v>2.2000000000000002</v>
      </c>
      <c r="AJ126">
        <v>3.1</v>
      </c>
      <c r="AK126">
        <v>4</v>
      </c>
      <c r="AL126">
        <v>4.2</v>
      </c>
      <c r="AM126">
        <v>2.6</v>
      </c>
      <c r="AN126">
        <v>3</v>
      </c>
      <c r="AO126">
        <v>2.5</v>
      </c>
      <c r="AP126">
        <v>2.9</v>
      </c>
      <c r="AQ126">
        <v>2.8</v>
      </c>
      <c r="AR126">
        <v>2.5</v>
      </c>
      <c r="AS126">
        <v>2.5</v>
      </c>
      <c r="AT126">
        <v>2.5</v>
      </c>
      <c r="AU126" s="596">
        <v>1.3</v>
      </c>
    </row>
    <row r="127" spans="1:47">
      <c r="A127" t="s">
        <v>5973</v>
      </c>
      <c r="B127">
        <v>4.5999999999999996</v>
      </c>
      <c r="C127">
        <v>5.4</v>
      </c>
      <c r="D127">
        <v>-0.8</v>
      </c>
      <c r="E127">
        <v>4.5999999999999996</v>
      </c>
      <c r="F127">
        <v>-1.6</v>
      </c>
      <c r="G127">
        <v>-4.0999999999999996</v>
      </c>
      <c r="H127">
        <v>-1</v>
      </c>
      <c r="I127">
        <v>-0.7</v>
      </c>
      <c r="J127">
        <v>-12.4</v>
      </c>
      <c r="K127">
        <v>-1.7</v>
      </c>
      <c r="L127">
        <v>-0.1</v>
      </c>
      <c r="M127">
        <v>-0.2</v>
      </c>
      <c r="N127">
        <v>0.4</v>
      </c>
      <c r="O127">
        <v>-0.4</v>
      </c>
      <c r="P127">
        <v>5</v>
      </c>
      <c r="Q127">
        <v>5.9</v>
      </c>
      <c r="R127">
        <v>6.3</v>
      </c>
      <c r="S127">
        <v>4</v>
      </c>
      <c r="T127">
        <v>3.7</v>
      </c>
      <c r="U127">
        <v>7</v>
      </c>
      <c r="V127">
        <v>4.0999999999999996</v>
      </c>
      <c r="W127">
        <v>3</v>
      </c>
      <c r="X127">
        <v>0.8</v>
      </c>
      <c r="Y127">
        <v>2.5</v>
      </c>
      <c r="Z127">
        <v>5.3</v>
      </c>
      <c r="AA127">
        <v>4.3</v>
      </c>
      <c r="AB127">
        <v>3.8</v>
      </c>
      <c r="AC127">
        <v>5.0999999999999996</v>
      </c>
      <c r="AD127">
        <v>3.4</v>
      </c>
      <c r="AE127">
        <v>-3.3</v>
      </c>
      <c r="AF127">
        <v>4.4000000000000004</v>
      </c>
      <c r="AG127">
        <v>6.3</v>
      </c>
      <c r="AH127">
        <v>6.5</v>
      </c>
      <c r="AI127">
        <v>4.9000000000000004</v>
      </c>
      <c r="AJ127">
        <v>4.8</v>
      </c>
      <c r="AK127">
        <v>4.8</v>
      </c>
      <c r="AL127">
        <v>4.7</v>
      </c>
      <c r="AM127">
        <v>4.9000000000000004</v>
      </c>
      <c r="AN127">
        <v>-4</v>
      </c>
      <c r="AO127">
        <v>-5</v>
      </c>
      <c r="AP127">
        <v>-0.2</v>
      </c>
      <c r="AQ127">
        <v>1.1000000000000001</v>
      </c>
      <c r="AR127">
        <v>1.7</v>
      </c>
      <c r="AS127">
        <v>2</v>
      </c>
      <c r="AT127">
        <v>3</v>
      </c>
      <c r="AU127" s="596">
        <v>2</v>
      </c>
    </row>
    <row r="128" spans="1:47">
      <c r="A128" t="s">
        <v>5974</v>
      </c>
      <c r="B128">
        <v>4.9000000000000004</v>
      </c>
      <c r="C128">
        <v>-0.2</v>
      </c>
      <c r="D128">
        <v>2.2000000000000002</v>
      </c>
      <c r="E128">
        <v>-3.9</v>
      </c>
      <c r="F128">
        <v>-16.8</v>
      </c>
      <c r="G128">
        <v>7.7</v>
      </c>
      <c r="H128">
        <v>6.4</v>
      </c>
      <c r="I128">
        <v>0.1</v>
      </c>
      <c r="J128">
        <v>6.9</v>
      </c>
      <c r="K128">
        <v>1</v>
      </c>
      <c r="L128">
        <v>-1.3</v>
      </c>
      <c r="M128">
        <v>2.5</v>
      </c>
      <c r="N128">
        <v>-6.5</v>
      </c>
      <c r="O128">
        <v>1.4</v>
      </c>
      <c r="P128">
        <v>4</v>
      </c>
      <c r="Q128">
        <v>-6.6</v>
      </c>
      <c r="R128">
        <v>5.0999999999999996</v>
      </c>
      <c r="S128">
        <v>0.5</v>
      </c>
      <c r="T128">
        <v>12.7</v>
      </c>
      <c r="U128">
        <v>1</v>
      </c>
      <c r="V128">
        <v>-2.6</v>
      </c>
      <c r="W128">
        <v>8</v>
      </c>
      <c r="X128">
        <v>5.3</v>
      </c>
      <c r="Y128">
        <v>7.1</v>
      </c>
      <c r="Z128">
        <v>-0.8</v>
      </c>
      <c r="AA128">
        <v>8.4</v>
      </c>
      <c r="AB128">
        <v>5.8</v>
      </c>
      <c r="AC128">
        <v>3.2</v>
      </c>
      <c r="AD128">
        <v>9.6</v>
      </c>
      <c r="AE128">
        <v>-0.7</v>
      </c>
      <c r="AF128">
        <v>8.4</v>
      </c>
      <c r="AG128">
        <v>2.2000000000000002</v>
      </c>
      <c r="AH128">
        <v>11.8</v>
      </c>
      <c r="AI128">
        <v>5.3</v>
      </c>
      <c r="AJ128">
        <v>7.5</v>
      </c>
      <c r="AK128">
        <v>4.3</v>
      </c>
      <c r="AL128">
        <v>4.9000000000000004</v>
      </c>
      <c r="AM128">
        <v>4.9000000000000004</v>
      </c>
      <c r="AN128">
        <v>5.2</v>
      </c>
      <c r="AO128">
        <v>6.5</v>
      </c>
      <c r="AP128">
        <v>6</v>
      </c>
      <c r="AQ128">
        <v>5.6</v>
      </c>
      <c r="AR128">
        <v>11</v>
      </c>
      <c r="AS128">
        <v>6.8</v>
      </c>
      <c r="AT128">
        <v>5.5</v>
      </c>
      <c r="AU128" s="596">
        <v>3.5</v>
      </c>
    </row>
    <row r="129" spans="1:47">
      <c r="A129" t="s">
        <v>5975</v>
      </c>
      <c r="B129" t="s">
        <v>5849</v>
      </c>
      <c r="C129" t="s">
        <v>5849</v>
      </c>
      <c r="D129" t="s">
        <v>5849</v>
      </c>
      <c r="E129" t="s">
        <v>5849</v>
      </c>
      <c r="F129" t="s">
        <v>5849</v>
      </c>
      <c r="G129" t="s">
        <v>5849</v>
      </c>
      <c r="H129" t="s">
        <v>5849</v>
      </c>
      <c r="I129" t="s">
        <v>5849</v>
      </c>
      <c r="J129" t="s">
        <v>5849</v>
      </c>
      <c r="K129" t="s">
        <v>5849</v>
      </c>
      <c r="L129" t="s">
        <v>5849</v>
      </c>
      <c r="M129">
        <v>-0.6</v>
      </c>
      <c r="N129">
        <v>2.2000000000000002</v>
      </c>
      <c r="O129">
        <v>1.6</v>
      </c>
      <c r="P129">
        <v>0.3</v>
      </c>
      <c r="Q129">
        <v>1.9</v>
      </c>
      <c r="R129">
        <v>4.0999999999999996</v>
      </c>
      <c r="S129">
        <v>2.9</v>
      </c>
      <c r="T129">
        <v>2.5</v>
      </c>
      <c r="U129">
        <v>0.5</v>
      </c>
      <c r="V129">
        <v>5.5</v>
      </c>
      <c r="W129">
        <v>6.7</v>
      </c>
      <c r="X129">
        <v>14.6</v>
      </c>
      <c r="Y129">
        <v>9.5</v>
      </c>
      <c r="Z129">
        <v>10.4</v>
      </c>
      <c r="AA129">
        <v>7</v>
      </c>
      <c r="AB129">
        <v>6.7</v>
      </c>
      <c r="AC129">
        <v>7.3</v>
      </c>
      <c r="AD129">
        <v>7.2</v>
      </c>
      <c r="AE129">
        <v>8.4</v>
      </c>
      <c r="AF129">
        <v>11.3</v>
      </c>
      <c r="AG129">
        <v>4.9000000000000004</v>
      </c>
      <c r="AH129">
        <v>4.3</v>
      </c>
      <c r="AI129">
        <v>5.4</v>
      </c>
      <c r="AJ129">
        <v>6.3</v>
      </c>
      <c r="AK129">
        <v>2.7</v>
      </c>
      <c r="AL129">
        <v>-1.6</v>
      </c>
      <c r="AM129">
        <v>0.8</v>
      </c>
      <c r="AN129">
        <v>1.9</v>
      </c>
      <c r="AO129">
        <v>2.1</v>
      </c>
      <c r="AP129">
        <v>2.5</v>
      </c>
      <c r="AQ129">
        <v>2.4</v>
      </c>
      <c r="AR129">
        <v>2.7</v>
      </c>
      <c r="AS129">
        <v>2.6</v>
      </c>
      <c r="AT129">
        <v>2.6</v>
      </c>
      <c r="AU129" s="596">
        <v>6.1</v>
      </c>
    </row>
    <row r="130" spans="1:47">
      <c r="A130" t="s">
        <v>5976</v>
      </c>
      <c r="B130" t="s">
        <v>5849</v>
      </c>
      <c r="C130" t="s">
        <v>5849</v>
      </c>
      <c r="D130" t="s">
        <v>5849</v>
      </c>
      <c r="E130" t="s">
        <v>5849</v>
      </c>
      <c r="F130" t="s">
        <v>5849</v>
      </c>
      <c r="G130" t="s">
        <v>5849</v>
      </c>
      <c r="H130" t="s">
        <v>5849</v>
      </c>
      <c r="I130" t="s">
        <v>5849</v>
      </c>
      <c r="J130" t="s">
        <v>5849</v>
      </c>
      <c r="K130" t="s">
        <v>5849</v>
      </c>
      <c r="L130" t="s">
        <v>5849</v>
      </c>
      <c r="M130" t="s">
        <v>5849</v>
      </c>
      <c r="N130" t="s">
        <v>5849</v>
      </c>
      <c r="O130">
        <v>-7.5</v>
      </c>
      <c r="P130">
        <v>-1.8</v>
      </c>
      <c r="Q130">
        <v>-1.1000000000000001</v>
      </c>
      <c r="R130">
        <v>1.2</v>
      </c>
      <c r="S130">
        <v>1.4</v>
      </c>
      <c r="T130">
        <v>3.4</v>
      </c>
      <c r="U130">
        <v>4.3</v>
      </c>
      <c r="V130">
        <v>4.5</v>
      </c>
      <c r="W130">
        <v>-3.1</v>
      </c>
      <c r="X130">
        <v>1.5</v>
      </c>
      <c r="Y130">
        <v>2.2000000000000002</v>
      </c>
      <c r="Z130">
        <v>4.7</v>
      </c>
      <c r="AA130">
        <v>4.7</v>
      </c>
      <c r="AB130">
        <v>5.0999999999999996</v>
      </c>
      <c r="AC130">
        <v>6.5</v>
      </c>
      <c r="AD130">
        <v>5.5</v>
      </c>
      <c r="AE130">
        <v>-0.4</v>
      </c>
      <c r="AF130">
        <v>3.4</v>
      </c>
      <c r="AG130">
        <v>2.2999999999999998</v>
      </c>
      <c r="AH130">
        <v>-0.5</v>
      </c>
      <c r="AI130">
        <v>2.9</v>
      </c>
      <c r="AJ130">
        <v>3.6</v>
      </c>
      <c r="AK130">
        <v>3.9</v>
      </c>
      <c r="AL130">
        <v>2.8</v>
      </c>
      <c r="AM130">
        <v>0.2</v>
      </c>
      <c r="AN130">
        <v>2.7</v>
      </c>
      <c r="AO130">
        <v>3</v>
      </c>
      <c r="AP130">
        <v>3.1</v>
      </c>
      <c r="AQ130">
        <v>3.2</v>
      </c>
      <c r="AR130">
        <v>3.3</v>
      </c>
      <c r="AS130">
        <v>3.4</v>
      </c>
      <c r="AT130">
        <v>3.5</v>
      </c>
      <c r="AU130" s="596">
        <v>3</v>
      </c>
    </row>
    <row r="131" spans="1:47">
      <c r="A131" t="s">
        <v>5977</v>
      </c>
      <c r="B131">
        <v>4.5</v>
      </c>
      <c r="C131">
        <v>1.6</v>
      </c>
      <c r="D131">
        <v>0.2</v>
      </c>
      <c r="E131">
        <v>4</v>
      </c>
      <c r="F131">
        <v>6.1</v>
      </c>
      <c r="G131">
        <v>5.6</v>
      </c>
      <c r="H131">
        <v>4</v>
      </c>
      <c r="I131">
        <v>1.8</v>
      </c>
      <c r="J131">
        <v>-0.3</v>
      </c>
      <c r="K131">
        <v>1</v>
      </c>
      <c r="L131">
        <v>1.9</v>
      </c>
      <c r="M131">
        <v>3.1</v>
      </c>
      <c r="N131">
        <v>3.6</v>
      </c>
      <c r="O131">
        <v>2.8</v>
      </c>
      <c r="P131">
        <v>5.0999999999999996</v>
      </c>
      <c r="Q131">
        <v>4.2</v>
      </c>
      <c r="R131">
        <v>5</v>
      </c>
      <c r="S131">
        <v>5.3</v>
      </c>
      <c r="T131">
        <v>2.6</v>
      </c>
      <c r="U131">
        <v>2</v>
      </c>
      <c r="V131">
        <v>3.2</v>
      </c>
      <c r="W131">
        <v>2.1</v>
      </c>
      <c r="X131">
        <v>1.4</v>
      </c>
      <c r="Y131">
        <v>0.9</v>
      </c>
      <c r="Z131">
        <v>4</v>
      </c>
      <c r="AA131">
        <v>2.6</v>
      </c>
      <c r="AB131">
        <v>2.4</v>
      </c>
      <c r="AC131">
        <v>3</v>
      </c>
      <c r="AD131">
        <v>0.5</v>
      </c>
      <c r="AE131">
        <v>-1.7</v>
      </c>
      <c r="AF131">
        <v>0.7</v>
      </c>
      <c r="AG131">
        <v>1</v>
      </c>
      <c r="AH131">
        <v>2.7</v>
      </c>
      <c r="AI131">
        <v>1</v>
      </c>
      <c r="AJ131">
        <v>2</v>
      </c>
      <c r="AK131">
        <v>2</v>
      </c>
      <c r="AL131">
        <v>1.2</v>
      </c>
      <c r="AM131">
        <v>2</v>
      </c>
      <c r="AN131">
        <v>1.4</v>
      </c>
      <c r="AO131">
        <v>2</v>
      </c>
      <c r="AP131">
        <v>1.9</v>
      </c>
      <c r="AQ131">
        <v>1.8</v>
      </c>
      <c r="AR131">
        <v>1.7</v>
      </c>
      <c r="AS131">
        <v>1.7</v>
      </c>
      <c r="AT131">
        <v>1.7</v>
      </c>
      <c r="AU131" s="596">
        <v>3.7</v>
      </c>
    </row>
    <row r="132" spans="1:47">
      <c r="A132" t="s">
        <v>5978</v>
      </c>
      <c r="B132">
        <v>6.1</v>
      </c>
      <c r="C132">
        <v>17.100000000000001</v>
      </c>
      <c r="D132">
        <v>11.5</v>
      </c>
      <c r="E132">
        <v>15.9</v>
      </c>
      <c r="F132">
        <v>13.9</v>
      </c>
      <c r="G132">
        <v>14.5</v>
      </c>
      <c r="H132">
        <v>2.1</v>
      </c>
      <c r="I132">
        <v>-4</v>
      </c>
      <c r="J132">
        <v>5.2</v>
      </c>
      <c r="K132">
        <v>3</v>
      </c>
      <c r="L132">
        <v>8.4</v>
      </c>
      <c r="M132">
        <v>6</v>
      </c>
      <c r="N132">
        <v>8.5</v>
      </c>
      <c r="O132">
        <v>6.1</v>
      </c>
      <c r="P132">
        <v>3.8</v>
      </c>
      <c r="Q132">
        <v>4.8</v>
      </c>
      <c r="R132">
        <v>2.9</v>
      </c>
      <c r="S132">
        <v>6.2</v>
      </c>
      <c r="T132">
        <v>2.7</v>
      </c>
      <c r="U132">
        <v>0.3</v>
      </c>
      <c r="V132">
        <v>6.5</v>
      </c>
      <c r="W132">
        <v>4.5</v>
      </c>
      <c r="X132">
        <v>-1.1000000000000001</v>
      </c>
      <c r="Y132">
        <v>-2.7</v>
      </c>
      <c r="Z132">
        <v>1.3</v>
      </c>
      <c r="AA132">
        <v>2.5</v>
      </c>
      <c r="AB132">
        <v>5.4</v>
      </c>
      <c r="AC132">
        <v>4.5</v>
      </c>
      <c r="AD132">
        <v>8.1999999999999993</v>
      </c>
      <c r="AE132">
        <v>6.1</v>
      </c>
      <c r="AF132">
        <v>2</v>
      </c>
      <c r="AG132">
        <v>2.6</v>
      </c>
      <c r="AH132">
        <v>9.1</v>
      </c>
      <c r="AI132">
        <v>5.0999999999999996</v>
      </c>
      <c r="AJ132">
        <v>1.4</v>
      </c>
      <c r="AK132">
        <v>4.7</v>
      </c>
      <c r="AL132">
        <v>5</v>
      </c>
      <c r="AM132">
        <v>-0.9</v>
      </c>
      <c r="AN132">
        <v>2.1</v>
      </c>
      <c r="AO132">
        <v>1.1000000000000001</v>
      </c>
      <c r="AP132">
        <v>6.2</v>
      </c>
      <c r="AQ132">
        <v>2.8</v>
      </c>
      <c r="AR132">
        <v>1.2</v>
      </c>
      <c r="AS132">
        <v>1.4</v>
      </c>
      <c r="AT132">
        <v>1.7</v>
      </c>
      <c r="AU132" s="596">
        <v>1.9</v>
      </c>
    </row>
    <row r="133" spans="1:47">
      <c r="A133" t="s">
        <v>5979</v>
      </c>
      <c r="B133">
        <v>6.9</v>
      </c>
      <c r="C133">
        <v>6.2</v>
      </c>
      <c r="D133">
        <v>7.6</v>
      </c>
      <c r="E133">
        <v>6.8</v>
      </c>
      <c r="F133">
        <v>4</v>
      </c>
      <c r="G133">
        <v>8.6999999999999993</v>
      </c>
      <c r="H133">
        <v>6.4</v>
      </c>
      <c r="I133">
        <v>5.8</v>
      </c>
      <c r="J133">
        <v>6.4</v>
      </c>
      <c r="K133">
        <v>4.8</v>
      </c>
      <c r="L133">
        <v>4.5999999999999996</v>
      </c>
      <c r="M133">
        <v>5.0999999999999996</v>
      </c>
      <c r="N133">
        <v>7.6</v>
      </c>
      <c r="O133">
        <v>2.1</v>
      </c>
      <c r="P133">
        <v>4.4000000000000004</v>
      </c>
      <c r="Q133">
        <v>5.0999999999999996</v>
      </c>
      <c r="R133">
        <v>6.6</v>
      </c>
      <c r="S133">
        <v>1.7</v>
      </c>
      <c r="T133">
        <v>3.5</v>
      </c>
      <c r="U133">
        <v>4.2</v>
      </c>
      <c r="V133">
        <v>3.9</v>
      </c>
      <c r="W133">
        <v>2</v>
      </c>
      <c r="X133">
        <v>3.1</v>
      </c>
      <c r="Y133">
        <v>4.7</v>
      </c>
      <c r="Z133">
        <v>7.5</v>
      </c>
      <c r="AA133">
        <v>9</v>
      </c>
      <c r="AB133">
        <v>5.8</v>
      </c>
      <c r="AC133">
        <v>5.5</v>
      </c>
      <c r="AD133">
        <v>5</v>
      </c>
      <c r="AE133">
        <v>0.4</v>
      </c>
      <c r="AF133">
        <v>2.6</v>
      </c>
      <c r="AG133">
        <v>3.6</v>
      </c>
      <c r="AH133">
        <v>3.8</v>
      </c>
      <c r="AI133">
        <v>3.7</v>
      </c>
      <c r="AJ133">
        <v>4.0999999999999996</v>
      </c>
      <c r="AK133">
        <v>4.0999999999999996</v>
      </c>
      <c r="AL133">
        <v>4.5999999999999996</v>
      </c>
      <c r="AM133">
        <v>5.4</v>
      </c>
      <c r="AN133">
        <v>5.2</v>
      </c>
      <c r="AO133">
        <v>2.9</v>
      </c>
      <c r="AP133">
        <v>2.8</v>
      </c>
      <c r="AQ133">
        <v>2.8</v>
      </c>
      <c r="AR133">
        <v>2.7</v>
      </c>
      <c r="AS133">
        <v>2.6</v>
      </c>
      <c r="AT133">
        <v>2.5</v>
      </c>
      <c r="AU133" s="596">
        <v>3.1</v>
      </c>
    </row>
    <row r="134" spans="1:47">
      <c r="A134" t="s">
        <v>5980</v>
      </c>
      <c r="B134" t="s">
        <v>5849</v>
      </c>
      <c r="C134" t="s">
        <v>5849</v>
      </c>
      <c r="D134" t="s">
        <v>5849</v>
      </c>
      <c r="E134" t="s">
        <v>5849</v>
      </c>
      <c r="F134" t="s">
        <v>5849</v>
      </c>
      <c r="G134" t="s">
        <v>5849</v>
      </c>
      <c r="H134" t="s">
        <v>5849</v>
      </c>
      <c r="I134" t="s">
        <v>5849</v>
      </c>
      <c r="J134" t="s">
        <v>5849</v>
      </c>
      <c r="K134" t="s">
        <v>5849</v>
      </c>
      <c r="L134" t="s">
        <v>5849</v>
      </c>
      <c r="M134" t="s">
        <v>5849</v>
      </c>
      <c r="N134" t="s">
        <v>5849</v>
      </c>
      <c r="O134" t="s">
        <v>5849</v>
      </c>
      <c r="P134" t="s">
        <v>5849</v>
      </c>
      <c r="Q134" t="s">
        <v>5849</v>
      </c>
      <c r="R134" t="s">
        <v>5849</v>
      </c>
      <c r="S134" t="s">
        <v>5849</v>
      </c>
      <c r="T134" t="s">
        <v>5849</v>
      </c>
      <c r="U134" t="s">
        <v>5849</v>
      </c>
      <c r="V134" t="s">
        <v>5849</v>
      </c>
      <c r="W134">
        <v>6.1</v>
      </c>
      <c r="X134">
        <v>3.1</v>
      </c>
      <c r="Y134">
        <v>-1.7</v>
      </c>
      <c r="Z134">
        <v>5.7</v>
      </c>
      <c r="AA134">
        <v>4.8</v>
      </c>
      <c r="AB134">
        <v>-2.9</v>
      </c>
      <c r="AC134">
        <v>1.4</v>
      </c>
      <c r="AD134">
        <v>-5.3</v>
      </c>
      <c r="AE134">
        <v>-6</v>
      </c>
      <c r="AF134">
        <v>0.3</v>
      </c>
      <c r="AG134">
        <v>5.5</v>
      </c>
      <c r="AH134">
        <v>4.8</v>
      </c>
      <c r="AI134">
        <v>-1.7</v>
      </c>
      <c r="AJ134">
        <v>3</v>
      </c>
      <c r="AK134">
        <v>10.4</v>
      </c>
      <c r="AL134">
        <v>0.5</v>
      </c>
      <c r="AM134">
        <v>-3.7</v>
      </c>
      <c r="AN134">
        <v>0.4</v>
      </c>
      <c r="AO134">
        <v>2</v>
      </c>
      <c r="AP134">
        <v>2.5</v>
      </c>
      <c r="AQ134">
        <v>2.2000000000000002</v>
      </c>
      <c r="AR134">
        <v>2</v>
      </c>
      <c r="AS134">
        <v>2</v>
      </c>
      <c r="AT134">
        <v>2</v>
      </c>
      <c r="AU134" s="596">
        <v>3.5</v>
      </c>
    </row>
    <row r="135" spans="1:47">
      <c r="A135" t="s">
        <v>5981</v>
      </c>
      <c r="B135">
        <v>4.5</v>
      </c>
      <c r="C135">
        <v>9.1999999999999993</v>
      </c>
      <c r="D135">
        <v>5.3</v>
      </c>
      <c r="E135">
        <v>-4.5</v>
      </c>
      <c r="F135">
        <v>2.7</v>
      </c>
      <c r="G135">
        <v>4.9000000000000004</v>
      </c>
      <c r="H135">
        <v>3.6</v>
      </c>
      <c r="I135">
        <v>-1.8</v>
      </c>
      <c r="J135">
        <v>-13.4</v>
      </c>
      <c r="K135">
        <v>1.6</v>
      </c>
      <c r="L135">
        <v>8.1</v>
      </c>
      <c r="M135">
        <v>9.4</v>
      </c>
      <c r="N135">
        <v>8.1999999999999993</v>
      </c>
      <c r="O135">
        <v>5.5</v>
      </c>
      <c r="P135">
        <v>2.8</v>
      </c>
      <c r="Q135">
        <v>1.8</v>
      </c>
      <c r="R135">
        <v>7.4</v>
      </c>
      <c r="S135">
        <v>6.5</v>
      </c>
      <c r="T135">
        <v>7.3</v>
      </c>
      <c r="U135">
        <v>3.9</v>
      </c>
      <c r="V135">
        <v>2.7</v>
      </c>
      <c r="W135">
        <v>0.6</v>
      </c>
      <c r="X135">
        <v>2.2000000000000002</v>
      </c>
      <c r="Y135">
        <v>4.2</v>
      </c>
      <c r="Z135">
        <v>7.5</v>
      </c>
      <c r="AA135">
        <v>7.2</v>
      </c>
      <c r="AB135">
        <v>8.5</v>
      </c>
      <c r="AC135">
        <v>12.1</v>
      </c>
      <c r="AD135">
        <v>9.9</v>
      </c>
      <c r="AE135">
        <v>1.2</v>
      </c>
      <c r="AF135">
        <v>5.8</v>
      </c>
      <c r="AG135">
        <v>11.3</v>
      </c>
      <c r="AH135">
        <v>9.8000000000000007</v>
      </c>
      <c r="AI135">
        <v>6.9</v>
      </c>
      <c r="AJ135">
        <v>5.0999999999999996</v>
      </c>
      <c r="AK135">
        <v>5.7</v>
      </c>
      <c r="AL135">
        <v>5</v>
      </c>
      <c r="AM135">
        <v>5.3</v>
      </c>
      <c r="AN135">
        <v>3.9</v>
      </c>
      <c r="AO135">
        <v>6</v>
      </c>
      <c r="AP135">
        <v>5.5</v>
      </c>
      <c r="AQ135">
        <v>5.5</v>
      </c>
      <c r="AR135">
        <v>5.5</v>
      </c>
      <c r="AS135">
        <v>5.5</v>
      </c>
      <c r="AT135">
        <v>5.5</v>
      </c>
      <c r="AU135" s="596">
        <v>11.9</v>
      </c>
    </row>
    <row r="136" spans="1:47">
      <c r="A136" t="s">
        <v>5982</v>
      </c>
      <c r="B136">
        <v>-2.2999999999999998</v>
      </c>
      <c r="C136">
        <v>1.1000000000000001</v>
      </c>
      <c r="D136">
        <v>0.8</v>
      </c>
      <c r="E136">
        <v>3.4</v>
      </c>
      <c r="F136">
        <v>-1</v>
      </c>
      <c r="G136">
        <v>3.6</v>
      </c>
      <c r="H136">
        <v>5.7</v>
      </c>
      <c r="I136">
        <v>2.8</v>
      </c>
      <c r="J136">
        <v>2.9</v>
      </c>
      <c r="K136">
        <v>-1.4</v>
      </c>
      <c r="L136">
        <v>-3</v>
      </c>
      <c r="M136">
        <v>9.5</v>
      </c>
      <c r="N136">
        <v>13.8</v>
      </c>
      <c r="O136">
        <v>18.2</v>
      </c>
      <c r="P136">
        <v>5.9</v>
      </c>
      <c r="Q136">
        <v>-3.4</v>
      </c>
      <c r="R136">
        <v>6.6</v>
      </c>
      <c r="S136">
        <v>-6.3</v>
      </c>
      <c r="T136">
        <v>4.7</v>
      </c>
      <c r="U136">
        <v>1.9</v>
      </c>
      <c r="V136">
        <v>-2.5</v>
      </c>
      <c r="W136">
        <v>0</v>
      </c>
      <c r="X136">
        <v>2</v>
      </c>
      <c r="Y136">
        <v>4.4000000000000004</v>
      </c>
      <c r="Z136">
        <v>0.6</v>
      </c>
      <c r="AA136">
        <v>3.9</v>
      </c>
      <c r="AB136">
        <v>2.2999999999999998</v>
      </c>
      <c r="AC136">
        <v>11.1</v>
      </c>
      <c r="AD136">
        <v>-0.3</v>
      </c>
      <c r="AE136">
        <v>6.8</v>
      </c>
      <c r="AF136">
        <v>10.1</v>
      </c>
      <c r="AG136">
        <v>1.1000000000000001</v>
      </c>
      <c r="AH136">
        <v>4.5999999999999996</v>
      </c>
      <c r="AI136">
        <v>3.8</v>
      </c>
      <c r="AJ136">
        <v>15.4</v>
      </c>
      <c r="AK136">
        <v>5.3</v>
      </c>
      <c r="AL136">
        <v>1.7</v>
      </c>
      <c r="AM136">
        <v>2.4</v>
      </c>
      <c r="AN136">
        <v>0</v>
      </c>
      <c r="AO136">
        <v>3.8</v>
      </c>
      <c r="AP136">
        <v>3.1</v>
      </c>
      <c r="AQ136">
        <v>3.6</v>
      </c>
      <c r="AR136">
        <v>3.7</v>
      </c>
      <c r="AS136">
        <v>3.8</v>
      </c>
      <c r="AT136">
        <v>3.9</v>
      </c>
      <c r="AU136" s="596">
        <v>3</v>
      </c>
    </row>
    <row r="137" spans="1:47">
      <c r="A137" t="s">
        <v>5983</v>
      </c>
      <c r="B137">
        <v>11.7</v>
      </c>
      <c r="C137">
        <v>9.1999999999999993</v>
      </c>
      <c r="D137">
        <v>-1.4</v>
      </c>
      <c r="E137">
        <v>-3</v>
      </c>
      <c r="F137">
        <v>2.8</v>
      </c>
      <c r="G137">
        <v>3.9</v>
      </c>
      <c r="H137">
        <v>0.3</v>
      </c>
      <c r="I137">
        <v>4.0999999999999996</v>
      </c>
      <c r="J137">
        <v>5.9</v>
      </c>
      <c r="K137">
        <v>5.8</v>
      </c>
      <c r="L137">
        <v>4.0999999999999996</v>
      </c>
      <c r="M137">
        <v>3.5</v>
      </c>
      <c r="N137">
        <v>1.7</v>
      </c>
      <c r="O137">
        <v>4.9000000000000004</v>
      </c>
      <c r="P137">
        <v>5.3</v>
      </c>
      <c r="Q137">
        <v>6.8</v>
      </c>
      <c r="R137">
        <v>1.6</v>
      </c>
      <c r="S137">
        <v>4.2</v>
      </c>
      <c r="T137">
        <v>0.1</v>
      </c>
      <c r="U137">
        <v>-1.4</v>
      </c>
      <c r="V137">
        <v>-2.2999999999999998</v>
      </c>
      <c r="W137">
        <v>-0.8</v>
      </c>
      <c r="X137">
        <v>0</v>
      </c>
      <c r="Y137">
        <v>4.3</v>
      </c>
      <c r="Z137">
        <v>4.0999999999999996</v>
      </c>
      <c r="AA137">
        <v>2.1</v>
      </c>
      <c r="AB137">
        <v>4.8</v>
      </c>
      <c r="AC137">
        <v>5.4</v>
      </c>
      <c r="AD137">
        <v>6.4</v>
      </c>
      <c r="AE137">
        <v>-0.3</v>
      </c>
      <c r="AF137">
        <v>11.1</v>
      </c>
      <c r="AG137">
        <v>4.2</v>
      </c>
      <c r="AH137">
        <v>-0.5</v>
      </c>
      <c r="AI137">
        <v>8.4</v>
      </c>
      <c r="AJ137">
        <v>4.9000000000000004</v>
      </c>
      <c r="AK137">
        <v>3.1</v>
      </c>
      <c r="AL137">
        <v>4.3</v>
      </c>
      <c r="AM137">
        <v>5</v>
      </c>
      <c r="AN137">
        <v>3.7</v>
      </c>
      <c r="AO137">
        <v>3.5</v>
      </c>
      <c r="AP137">
        <v>4</v>
      </c>
      <c r="AQ137">
        <v>4</v>
      </c>
      <c r="AR137">
        <v>4</v>
      </c>
      <c r="AS137">
        <v>4</v>
      </c>
      <c r="AT137">
        <v>4</v>
      </c>
      <c r="AU137" s="596">
        <v>3.7</v>
      </c>
    </row>
    <row r="138" spans="1:47">
      <c r="A138" t="s">
        <v>5984</v>
      </c>
      <c r="B138">
        <v>7.7</v>
      </c>
      <c r="C138">
        <v>5.5</v>
      </c>
      <c r="D138">
        <v>-0.3</v>
      </c>
      <c r="E138">
        <v>-9.3000000000000007</v>
      </c>
      <c r="F138">
        <v>3.8</v>
      </c>
      <c r="G138">
        <v>2.1</v>
      </c>
      <c r="H138">
        <v>12.1</v>
      </c>
      <c r="I138">
        <v>7.7</v>
      </c>
      <c r="J138">
        <v>-9.4</v>
      </c>
      <c r="K138">
        <v>-13.4</v>
      </c>
      <c r="L138">
        <v>-5.0999999999999996</v>
      </c>
      <c r="M138">
        <v>2.2000000000000002</v>
      </c>
      <c r="N138">
        <v>-0.5</v>
      </c>
      <c r="O138">
        <v>5.2</v>
      </c>
      <c r="P138">
        <v>12.3</v>
      </c>
      <c r="Q138">
        <v>7.4</v>
      </c>
      <c r="R138">
        <v>2.8</v>
      </c>
      <c r="S138">
        <v>6.5</v>
      </c>
      <c r="T138">
        <v>-0.4</v>
      </c>
      <c r="U138">
        <v>1.5</v>
      </c>
      <c r="V138">
        <v>2.7</v>
      </c>
      <c r="W138">
        <v>0.6</v>
      </c>
      <c r="X138">
        <v>5.5</v>
      </c>
      <c r="Y138">
        <v>4.2</v>
      </c>
      <c r="Z138">
        <v>5</v>
      </c>
      <c r="AA138">
        <v>6.3</v>
      </c>
      <c r="AB138">
        <v>7.5</v>
      </c>
      <c r="AC138">
        <v>8.5</v>
      </c>
      <c r="AD138">
        <v>9.1</v>
      </c>
      <c r="AE138">
        <v>1</v>
      </c>
      <c r="AF138">
        <v>8.5</v>
      </c>
      <c r="AG138">
        <v>6.5</v>
      </c>
      <c r="AH138">
        <v>6</v>
      </c>
      <c r="AI138">
        <v>5.8</v>
      </c>
      <c r="AJ138">
        <v>2.4</v>
      </c>
      <c r="AK138">
        <v>3.3</v>
      </c>
      <c r="AL138">
        <v>4</v>
      </c>
      <c r="AM138">
        <v>2.5</v>
      </c>
      <c r="AN138">
        <v>4</v>
      </c>
      <c r="AO138">
        <v>3.9</v>
      </c>
      <c r="AP138">
        <v>4</v>
      </c>
      <c r="AQ138">
        <v>4</v>
      </c>
      <c r="AR138">
        <v>3.9</v>
      </c>
      <c r="AS138">
        <v>3.8</v>
      </c>
      <c r="AT138">
        <v>3.8</v>
      </c>
      <c r="AU138" s="596">
        <v>3.8</v>
      </c>
    </row>
    <row r="139" spans="1:47">
      <c r="A139" t="s">
        <v>5985</v>
      </c>
      <c r="B139">
        <v>5.0999999999999996</v>
      </c>
      <c r="C139">
        <v>3.4</v>
      </c>
      <c r="D139">
        <v>3.6</v>
      </c>
      <c r="E139">
        <v>1.9</v>
      </c>
      <c r="F139">
        <v>-7.3</v>
      </c>
      <c r="G139">
        <v>-7.3</v>
      </c>
      <c r="H139">
        <v>3.4</v>
      </c>
      <c r="I139">
        <v>4.3</v>
      </c>
      <c r="J139">
        <v>6.8</v>
      </c>
      <c r="K139">
        <v>6.2</v>
      </c>
      <c r="L139">
        <v>3</v>
      </c>
      <c r="M139">
        <v>-0.6</v>
      </c>
      <c r="N139">
        <v>0.3</v>
      </c>
      <c r="O139">
        <v>2.1</v>
      </c>
      <c r="P139">
        <v>4.4000000000000004</v>
      </c>
      <c r="Q139">
        <v>4.7</v>
      </c>
      <c r="R139">
        <v>5.8</v>
      </c>
      <c r="S139">
        <v>5.2</v>
      </c>
      <c r="T139">
        <v>-0.6</v>
      </c>
      <c r="U139">
        <v>3.1</v>
      </c>
      <c r="V139">
        <v>4.4000000000000004</v>
      </c>
      <c r="W139">
        <v>2.9</v>
      </c>
      <c r="X139">
        <v>3.6</v>
      </c>
      <c r="Y139">
        <v>5</v>
      </c>
      <c r="Z139">
        <v>6.7</v>
      </c>
      <c r="AA139">
        <v>4.8</v>
      </c>
      <c r="AB139">
        <v>5.2</v>
      </c>
      <c r="AC139">
        <v>6.6</v>
      </c>
      <c r="AD139">
        <v>4.2</v>
      </c>
      <c r="AE139">
        <v>1.1000000000000001</v>
      </c>
      <c r="AF139">
        <v>7.6</v>
      </c>
      <c r="AG139">
        <v>3.7</v>
      </c>
      <c r="AH139">
        <v>6.7</v>
      </c>
      <c r="AI139">
        <v>7.1</v>
      </c>
      <c r="AJ139">
        <v>6.1</v>
      </c>
      <c r="AK139">
        <v>6.1</v>
      </c>
      <c r="AL139">
        <v>6.9</v>
      </c>
      <c r="AM139">
        <v>6.7</v>
      </c>
      <c r="AN139">
        <v>6.2</v>
      </c>
      <c r="AO139">
        <v>6.5</v>
      </c>
      <c r="AP139">
        <v>6.6</v>
      </c>
      <c r="AQ139">
        <v>6.7</v>
      </c>
      <c r="AR139">
        <v>6.7</v>
      </c>
      <c r="AS139">
        <v>6.8</v>
      </c>
      <c r="AT139">
        <v>6.8</v>
      </c>
      <c r="AU139" s="596">
        <v>2.7</v>
      </c>
    </row>
    <row r="140" spans="1:47">
      <c r="A140" t="s">
        <v>5986</v>
      </c>
      <c r="B140">
        <v>-6</v>
      </c>
      <c r="C140">
        <v>-10</v>
      </c>
      <c r="D140">
        <v>-4.8</v>
      </c>
      <c r="E140">
        <v>5.6</v>
      </c>
      <c r="F140">
        <v>-0.4</v>
      </c>
      <c r="G140">
        <v>3.9</v>
      </c>
      <c r="H140">
        <v>3.5</v>
      </c>
      <c r="I140">
        <v>2.2999999999999998</v>
      </c>
      <c r="J140">
        <v>3.3</v>
      </c>
      <c r="K140">
        <v>3.8</v>
      </c>
      <c r="L140">
        <v>-7.2</v>
      </c>
      <c r="M140">
        <v>-7</v>
      </c>
      <c r="N140">
        <v>2</v>
      </c>
      <c r="O140">
        <v>4.3</v>
      </c>
      <c r="P140">
        <v>5.2</v>
      </c>
      <c r="Q140">
        <v>6.7</v>
      </c>
      <c r="R140">
        <v>6.2</v>
      </c>
      <c r="S140">
        <v>7.1</v>
      </c>
      <c r="T140">
        <v>5</v>
      </c>
      <c r="U140">
        <v>4.5</v>
      </c>
      <c r="V140">
        <v>4.3</v>
      </c>
      <c r="W140">
        <v>1.2</v>
      </c>
      <c r="X140">
        <v>1.4</v>
      </c>
      <c r="Y140">
        <v>3.6</v>
      </c>
      <c r="Z140">
        <v>5.0999999999999996</v>
      </c>
      <c r="AA140">
        <v>3.5</v>
      </c>
      <c r="AB140">
        <v>6.2</v>
      </c>
      <c r="AC140">
        <v>7</v>
      </c>
      <c r="AD140">
        <v>4.2</v>
      </c>
      <c r="AE140">
        <v>2.8</v>
      </c>
      <c r="AF140">
        <v>3.6</v>
      </c>
      <c r="AG140">
        <v>5</v>
      </c>
      <c r="AH140">
        <v>1.6</v>
      </c>
      <c r="AI140">
        <v>1.4</v>
      </c>
      <c r="AJ140">
        <v>3.3</v>
      </c>
      <c r="AK140">
        <v>3.8</v>
      </c>
      <c r="AL140">
        <v>3.1</v>
      </c>
      <c r="AM140">
        <v>4.8</v>
      </c>
      <c r="AN140">
        <v>5.0999999999999996</v>
      </c>
      <c r="AO140">
        <v>3.8</v>
      </c>
      <c r="AP140">
        <v>3.1</v>
      </c>
      <c r="AQ140">
        <v>2.8</v>
      </c>
      <c r="AR140">
        <v>2.8</v>
      </c>
      <c r="AS140">
        <v>2.8</v>
      </c>
      <c r="AT140">
        <v>2.8</v>
      </c>
      <c r="AU140" s="596">
        <v>6.2</v>
      </c>
    </row>
    <row r="141" spans="1:47">
      <c r="A141" t="s">
        <v>5987</v>
      </c>
      <c r="B141">
        <v>6.7</v>
      </c>
      <c r="C141">
        <v>3.5</v>
      </c>
      <c r="D141">
        <v>2.2000000000000002</v>
      </c>
      <c r="E141">
        <v>1</v>
      </c>
      <c r="F141">
        <v>-1</v>
      </c>
      <c r="G141">
        <v>1.6</v>
      </c>
      <c r="H141">
        <v>3.3</v>
      </c>
      <c r="I141">
        <v>7.6</v>
      </c>
      <c r="J141">
        <v>5.3</v>
      </c>
      <c r="K141">
        <v>6.6</v>
      </c>
      <c r="L141">
        <v>7.9</v>
      </c>
      <c r="M141">
        <v>3.4</v>
      </c>
      <c r="N141">
        <v>3.1</v>
      </c>
      <c r="O141">
        <v>-0.7</v>
      </c>
      <c r="P141">
        <v>1.5</v>
      </c>
      <c r="Q141">
        <v>2.2999999999999998</v>
      </c>
      <c r="R141">
        <v>3.5</v>
      </c>
      <c r="S141">
        <v>4.4000000000000004</v>
      </c>
      <c r="T141">
        <v>4.8</v>
      </c>
      <c r="U141">
        <v>3.9</v>
      </c>
      <c r="V141">
        <v>3.8</v>
      </c>
      <c r="W141">
        <v>1.9</v>
      </c>
      <c r="X141">
        <v>0.8</v>
      </c>
      <c r="Y141">
        <v>-0.9</v>
      </c>
      <c r="Z141">
        <v>1.8</v>
      </c>
      <c r="AA141">
        <v>0.8</v>
      </c>
      <c r="AB141">
        <v>1.6</v>
      </c>
      <c r="AC141">
        <v>2.5</v>
      </c>
      <c r="AD141">
        <v>0.2</v>
      </c>
      <c r="AE141">
        <v>-3</v>
      </c>
      <c r="AF141">
        <v>1.9</v>
      </c>
      <c r="AG141">
        <v>-1.8</v>
      </c>
      <c r="AH141">
        <v>-4</v>
      </c>
      <c r="AI141">
        <v>-1.1000000000000001</v>
      </c>
      <c r="AJ141">
        <v>0.9</v>
      </c>
      <c r="AK141">
        <v>1.8</v>
      </c>
      <c r="AL141">
        <v>1.9</v>
      </c>
      <c r="AM141">
        <v>2.8</v>
      </c>
      <c r="AN141">
        <v>2.1</v>
      </c>
      <c r="AO141">
        <v>1.7</v>
      </c>
      <c r="AP141">
        <v>1.5</v>
      </c>
      <c r="AQ141">
        <v>1.4</v>
      </c>
      <c r="AR141">
        <v>1.4</v>
      </c>
      <c r="AS141">
        <v>1.4</v>
      </c>
      <c r="AT141">
        <v>1.4</v>
      </c>
      <c r="AU141" s="596">
        <v>3.5</v>
      </c>
    </row>
    <row r="142" spans="1:47">
      <c r="A142" t="s">
        <v>5988</v>
      </c>
      <c r="B142" t="s">
        <v>5849</v>
      </c>
      <c r="C142">
        <v>1.1000000000000001</v>
      </c>
      <c r="D142">
        <v>-3</v>
      </c>
      <c r="E142">
        <v>0.5</v>
      </c>
      <c r="F142">
        <v>7.3</v>
      </c>
      <c r="G142">
        <v>2.1</v>
      </c>
      <c r="H142">
        <v>8.1999999999999993</v>
      </c>
      <c r="I142">
        <v>4.9000000000000004</v>
      </c>
      <c r="J142">
        <v>6.5</v>
      </c>
      <c r="K142">
        <v>4.9000000000000004</v>
      </c>
      <c r="L142">
        <v>3.8</v>
      </c>
      <c r="M142">
        <v>2.2999999999999998</v>
      </c>
      <c r="N142">
        <v>4.5999999999999996</v>
      </c>
      <c r="O142">
        <v>4.5999999999999996</v>
      </c>
      <c r="P142">
        <v>4.2</v>
      </c>
      <c r="Q142">
        <v>4.5</v>
      </c>
      <c r="R142">
        <v>2.2999999999999998</v>
      </c>
      <c r="S142">
        <v>4.9000000000000004</v>
      </c>
      <c r="T142">
        <v>6.5</v>
      </c>
      <c r="U142">
        <v>4.4000000000000004</v>
      </c>
      <c r="V142">
        <v>3.3</v>
      </c>
      <c r="W142">
        <v>9.5</v>
      </c>
      <c r="X142">
        <v>2.2000000000000002</v>
      </c>
      <c r="Y142">
        <v>2.2999999999999998</v>
      </c>
      <c r="Z142">
        <v>2</v>
      </c>
      <c r="AA142">
        <v>-2</v>
      </c>
      <c r="AB142">
        <v>-1.4</v>
      </c>
      <c r="AC142">
        <v>-1.2</v>
      </c>
      <c r="AD142">
        <v>-1.8</v>
      </c>
      <c r="AE142">
        <v>-2</v>
      </c>
      <c r="AF142">
        <v>-0.4</v>
      </c>
      <c r="AG142">
        <v>-0.4</v>
      </c>
      <c r="AH142">
        <v>0</v>
      </c>
      <c r="AI142">
        <v>-0.3</v>
      </c>
      <c r="AJ142">
        <v>-1.2</v>
      </c>
      <c r="AK142">
        <v>-1</v>
      </c>
      <c r="AL142">
        <v>-1.3</v>
      </c>
      <c r="AM142">
        <v>-2.4</v>
      </c>
      <c r="AN142">
        <v>-2.2999999999999998</v>
      </c>
      <c r="AO142">
        <v>-1.1000000000000001</v>
      </c>
      <c r="AP142">
        <v>-0.7</v>
      </c>
      <c r="AQ142">
        <v>-0.8</v>
      </c>
      <c r="AR142">
        <v>-0.8</v>
      </c>
      <c r="AS142">
        <v>-0.8</v>
      </c>
      <c r="AT142">
        <v>-0.8</v>
      </c>
      <c r="AU142" s="596">
        <v>2.1</v>
      </c>
    </row>
    <row r="143" spans="1:47">
      <c r="A143" t="s">
        <v>5989</v>
      </c>
      <c r="B143">
        <v>-1</v>
      </c>
      <c r="C143">
        <v>-3.9</v>
      </c>
      <c r="D143">
        <v>-8.1999999999999993</v>
      </c>
      <c r="E143">
        <v>-5.3</v>
      </c>
      <c r="F143">
        <v>16</v>
      </c>
      <c r="G143">
        <v>-13</v>
      </c>
      <c r="H143">
        <v>3.7</v>
      </c>
      <c r="I143">
        <v>0.9</v>
      </c>
      <c r="J143">
        <v>4.7</v>
      </c>
      <c r="K143">
        <v>5.3</v>
      </c>
      <c r="L143">
        <v>-14.6</v>
      </c>
      <c r="M143">
        <v>-1.7</v>
      </c>
      <c r="N143">
        <v>11.3</v>
      </c>
      <c r="O143">
        <v>-1.3</v>
      </c>
      <c r="P143">
        <v>1.4</v>
      </c>
      <c r="Q143">
        <v>2.4</v>
      </c>
      <c r="R143">
        <v>4.4000000000000004</v>
      </c>
      <c r="S143">
        <v>30</v>
      </c>
      <c r="T143">
        <v>11.2</v>
      </c>
      <c r="U143">
        <v>4.3</v>
      </c>
      <c r="V143">
        <v>8</v>
      </c>
      <c r="W143">
        <v>3.9</v>
      </c>
      <c r="X143">
        <v>7.2</v>
      </c>
      <c r="Y143">
        <v>3.7</v>
      </c>
      <c r="Z143">
        <v>19.2</v>
      </c>
      <c r="AA143">
        <v>7.5</v>
      </c>
      <c r="AB143">
        <v>26.2</v>
      </c>
      <c r="AC143">
        <v>18</v>
      </c>
      <c r="AD143">
        <v>17.7</v>
      </c>
      <c r="AE143">
        <v>12</v>
      </c>
      <c r="AF143">
        <v>18.100000000000001</v>
      </c>
      <c r="AG143">
        <v>13.4</v>
      </c>
      <c r="AH143">
        <v>4.7</v>
      </c>
      <c r="AI143">
        <v>4.4000000000000004</v>
      </c>
      <c r="AJ143">
        <v>4</v>
      </c>
      <c r="AK143">
        <v>3.7</v>
      </c>
      <c r="AL143">
        <v>2.1</v>
      </c>
      <c r="AM143">
        <v>1.6</v>
      </c>
      <c r="AN143">
        <v>2.2000000000000002</v>
      </c>
      <c r="AO143">
        <v>2.6</v>
      </c>
      <c r="AP143">
        <v>3.2</v>
      </c>
      <c r="AQ143">
        <v>3.3</v>
      </c>
      <c r="AR143">
        <v>2.7</v>
      </c>
      <c r="AS143">
        <v>2.2999999999999998</v>
      </c>
      <c r="AT143">
        <v>3</v>
      </c>
      <c r="AU143" s="596">
        <v>0</v>
      </c>
    </row>
    <row r="144" spans="1:47">
      <c r="A144" t="s">
        <v>5990</v>
      </c>
      <c r="B144">
        <v>3.3</v>
      </c>
      <c r="C144">
        <v>0.1</v>
      </c>
      <c r="D144">
        <v>3.9</v>
      </c>
      <c r="E144">
        <v>6</v>
      </c>
      <c r="F144">
        <v>6</v>
      </c>
      <c r="G144">
        <v>-0.1</v>
      </c>
      <c r="H144">
        <v>2.4</v>
      </c>
      <c r="I144">
        <v>0.8</v>
      </c>
      <c r="J144">
        <v>-0.5</v>
      </c>
      <c r="K144">
        <v>-5.8</v>
      </c>
      <c r="L144">
        <v>-5.6</v>
      </c>
      <c r="M144">
        <v>-12.9</v>
      </c>
      <c r="N144">
        <v>-8.8000000000000007</v>
      </c>
      <c r="O144">
        <v>1.5</v>
      </c>
      <c r="P144">
        <v>3.9</v>
      </c>
      <c r="Q144">
        <v>7.1</v>
      </c>
      <c r="R144">
        <v>3.9</v>
      </c>
      <c r="S144">
        <v>-6.1</v>
      </c>
      <c r="T144">
        <v>-4.8</v>
      </c>
      <c r="U144">
        <v>-1.2</v>
      </c>
      <c r="V144">
        <v>2.9</v>
      </c>
      <c r="W144">
        <v>5.6</v>
      </c>
      <c r="X144">
        <v>5.2</v>
      </c>
      <c r="Y144">
        <v>5.5</v>
      </c>
      <c r="Z144">
        <v>8.4</v>
      </c>
      <c r="AA144">
        <v>4.2</v>
      </c>
      <c r="AB144">
        <v>8.1</v>
      </c>
      <c r="AC144">
        <v>6.9</v>
      </c>
      <c r="AD144">
        <v>9.3000000000000007</v>
      </c>
      <c r="AE144">
        <v>-5.5</v>
      </c>
      <c r="AF144">
        <v>-3.9</v>
      </c>
      <c r="AG144">
        <v>2</v>
      </c>
      <c r="AH144">
        <v>2.1</v>
      </c>
      <c r="AI144">
        <v>3.5</v>
      </c>
      <c r="AJ144">
        <v>3.4</v>
      </c>
      <c r="AK144">
        <v>3.9</v>
      </c>
      <c r="AL144">
        <v>4.8</v>
      </c>
      <c r="AM144">
        <v>7</v>
      </c>
      <c r="AN144">
        <v>4.0999999999999996</v>
      </c>
      <c r="AO144">
        <v>3.1</v>
      </c>
      <c r="AP144">
        <v>3</v>
      </c>
      <c r="AQ144">
        <v>3</v>
      </c>
      <c r="AR144">
        <v>3</v>
      </c>
      <c r="AS144">
        <v>3</v>
      </c>
      <c r="AT144">
        <v>3</v>
      </c>
      <c r="AU144" s="596">
        <v>2</v>
      </c>
    </row>
    <row r="145" spans="1:47">
      <c r="A145" t="s">
        <v>5991</v>
      </c>
      <c r="B145" t="s">
        <v>5849</v>
      </c>
      <c r="C145" t="s">
        <v>5849</v>
      </c>
      <c r="D145" t="s">
        <v>5849</v>
      </c>
      <c r="E145" t="s">
        <v>5849</v>
      </c>
      <c r="F145" t="s">
        <v>5849</v>
      </c>
      <c r="G145" t="s">
        <v>5849</v>
      </c>
      <c r="H145" t="s">
        <v>5849</v>
      </c>
      <c r="I145" t="s">
        <v>5849</v>
      </c>
      <c r="J145" t="s">
        <v>5849</v>
      </c>
      <c r="K145" t="s">
        <v>5849</v>
      </c>
      <c r="L145" t="s">
        <v>5849</v>
      </c>
      <c r="M145">
        <v>-5</v>
      </c>
      <c r="N145">
        <v>-14.5</v>
      </c>
      <c r="O145">
        <v>-8.6999999999999993</v>
      </c>
      <c r="P145">
        <v>-12.7</v>
      </c>
      <c r="Q145">
        <v>-4.0999999999999996</v>
      </c>
      <c r="R145">
        <v>-3.6</v>
      </c>
      <c r="S145">
        <v>1.4</v>
      </c>
      <c r="T145">
        <v>-5.3</v>
      </c>
      <c r="U145">
        <v>6.4</v>
      </c>
      <c r="V145">
        <v>10</v>
      </c>
      <c r="W145">
        <v>5.0999999999999996</v>
      </c>
      <c r="X145">
        <v>4.7</v>
      </c>
      <c r="Y145">
        <v>7.3</v>
      </c>
      <c r="Z145">
        <v>7.2</v>
      </c>
      <c r="AA145">
        <v>6.4</v>
      </c>
      <c r="AB145">
        <v>8.1999999999999993</v>
      </c>
      <c r="AC145">
        <v>8.5</v>
      </c>
      <c r="AD145">
        <v>5.2</v>
      </c>
      <c r="AE145">
        <v>-7.8</v>
      </c>
      <c r="AF145">
        <v>4.5</v>
      </c>
      <c r="AG145">
        <v>5.0999999999999996</v>
      </c>
      <c r="AH145">
        <v>3.7</v>
      </c>
      <c r="AI145">
        <v>1.8</v>
      </c>
      <c r="AJ145">
        <v>0.7</v>
      </c>
      <c r="AK145">
        <v>-2.5</v>
      </c>
      <c r="AL145">
        <v>0.3</v>
      </c>
      <c r="AM145">
        <v>1.6</v>
      </c>
      <c r="AN145">
        <v>2.2999999999999998</v>
      </c>
      <c r="AO145">
        <v>1.6</v>
      </c>
      <c r="AP145">
        <v>1.7</v>
      </c>
      <c r="AQ145">
        <v>1.7</v>
      </c>
      <c r="AR145">
        <v>1.6</v>
      </c>
      <c r="AS145">
        <v>1.6</v>
      </c>
      <c r="AT145">
        <v>1.6</v>
      </c>
      <c r="AU145" s="596">
        <v>3.6</v>
      </c>
    </row>
    <row r="146" spans="1:47">
      <c r="A146" t="s">
        <v>5992</v>
      </c>
      <c r="B146">
        <v>-3.6</v>
      </c>
      <c r="C146">
        <v>2.5</v>
      </c>
      <c r="D146">
        <v>-2.5</v>
      </c>
      <c r="E146">
        <v>6</v>
      </c>
      <c r="F146">
        <v>13</v>
      </c>
      <c r="G146">
        <v>4.4000000000000004</v>
      </c>
      <c r="H146">
        <v>5.5</v>
      </c>
      <c r="I146">
        <v>-0.3</v>
      </c>
      <c r="J146">
        <v>0.3</v>
      </c>
      <c r="K146">
        <v>-5.7</v>
      </c>
      <c r="L146">
        <v>0.4</v>
      </c>
      <c r="M146">
        <v>-4.3</v>
      </c>
      <c r="N146">
        <v>6.6</v>
      </c>
      <c r="O146">
        <v>-10.4</v>
      </c>
      <c r="P146">
        <v>-41.9</v>
      </c>
      <c r="Q146">
        <v>24.5</v>
      </c>
      <c r="R146">
        <v>11.6</v>
      </c>
      <c r="S146">
        <v>14.9</v>
      </c>
      <c r="T146">
        <v>8.3000000000000007</v>
      </c>
      <c r="U146">
        <v>3.3</v>
      </c>
      <c r="V146">
        <v>8.4</v>
      </c>
      <c r="W146">
        <v>8.5</v>
      </c>
      <c r="X146">
        <v>13.2</v>
      </c>
      <c r="Y146">
        <v>2.2000000000000002</v>
      </c>
      <c r="Z146">
        <v>7.5</v>
      </c>
      <c r="AA146">
        <v>9.4</v>
      </c>
      <c r="AB146">
        <v>9.1999999999999993</v>
      </c>
      <c r="AC146">
        <v>7.6</v>
      </c>
      <c r="AD146">
        <v>11.2</v>
      </c>
      <c r="AE146">
        <v>6.3</v>
      </c>
      <c r="AF146">
        <v>7.3</v>
      </c>
      <c r="AG146">
        <v>7.8</v>
      </c>
      <c r="AH146">
        <v>8.8000000000000007</v>
      </c>
      <c r="AI146">
        <v>4.7</v>
      </c>
      <c r="AJ146">
        <v>7.6</v>
      </c>
      <c r="AK146">
        <v>8.9</v>
      </c>
      <c r="AL146">
        <v>6</v>
      </c>
      <c r="AM146">
        <v>6.2</v>
      </c>
      <c r="AN146">
        <v>8.6</v>
      </c>
      <c r="AO146">
        <v>7.8</v>
      </c>
      <c r="AP146">
        <v>8.1</v>
      </c>
      <c r="AQ146">
        <v>8.1999999999999993</v>
      </c>
      <c r="AR146">
        <v>8</v>
      </c>
      <c r="AS146">
        <v>7.5</v>
      </c>
      <c r="AT146">
        <v>7.5</v>
      </c>
      <c r="AU146" s="596">
        <v>1.8</v>
      </c>
    </row>
    <row r="147" spans="1:47">
      <c r="A147" t="s">
        <v>5993</v>
      </c>
      <c r="B147">
        <v>1.3</v>
      </c>
      <c r="C147">
        <v>2.7</v>
      </c>
      <c r="D147">
        <v>6.1</v>
      </c>
      <c r="E147">
        <v>-2.1</v>
      </c>
      <c r="F147">
        <v>9.6999999999999993</v>
      </c>
      <c r="G147">
        <v>6.4</v>
      </c>
      <c r="H147">
        <v>8.8000000000000007</v>
      </c>
      <c r="I147">
        <v>8.3000000000000007</v>
      </c>
      <c r="J147">
        <v>10.4</v>
      </c>
      <c r="K147">
        <v>6</v>
      </c>
      <c r="L147">
        <v>5.5</v>
      </c>
      <c r="M147">
        <v>2.2999999999999998</v>
      </c>
      <c r="N147">
        <v>3.1</v>
      </c>
      <c r="O147">
        <v>5.4</v>
      </c>
      <c r="P147">
        <v>5.4</v>
      </c>
      <c r="Q147">
        <v>3.5</v>
      </c>
      <c r="R147">
        <v>5.9</v>
      </c>
      <c r="S147">
        <v>7.3</v>
      </c>
      <c r="T147">
        <v>1</v>
      </c>
      <c r="U147">
        <v>3.9</v>
      </c>
      <c r="V147">
        <v>10.1</v>
      </c>
      <c r="W147">
        <v>5.5</v>
      </c>
      <c r="X147">
        <v>2.5</v>
      </c>
      <c r="Y147">
        <v>-3.4</v>
      </c>
      <c r="Z147">
        <v>4.0999999999999996</v>
      </c>
      <c r="AA147">
        <v>9.6999999999999993</v>
      </c>
      <c r="AB147">
        <v>2.9</v>
      </c>
      <c r="AC147">
        <v>-0.1</v>
      </c>
      <c r="AD147">
        <v>6.5</v>
      </c>
      <c r="AE147">
        <v>-3.4</v>
      </c>
      <c r="AF147">
        <v>-1.5</v>
      </c>
      <c r="AG147">
        <v>1.8</v>
      </c>
      <c r="AH147">
        <v>-0.7</v>
      </c>
      <c r="AI147">
        <v>5.5</v>
      </c>
      <c r="AJ147">
        <v>6.1</v>
      </c>
      <c r="AK147">
        <v>2.1</v>
      </c>
      <c r="AL147">
        <v>2.2999999999999998</v>
      </c>
      <c r="AM147">
        <v>1.2</v>
      </c>
      <c r="AN147">
        <v>3</v>
      </c>
      <c r="AO147">
        <v>3.5</v>
      </c>
      <c r="AP147">
        <v>3.5</v>
      </c>
      <c r="AQ147">
        <v>3</v>
      </c>
      <c r="AR147">
        <v>2.7</v>
      </c>
      <c r="AS147">
        <v>2.7</v>
      </c>
      <c r="AT147">
        <v>2.7</v>
      </c>
      <c r="AU147" s="596">
        <v>7</v>
      </c>
    </row>
    <row r="148" spans="1:47">
      <c r="A148" t="s">
        <v>5994</v>
      </c>
      <c r="B148">
        <v>-0.5</v>
      </c>
      <c r="C148">
        <v>5.0999999999999996</v>
      </c>
      <c r="D148">
        <v>2.1</v>
      </c>
      <c r="E148">
        <v>4.0999999999999996</v>
      </c>
      <c r="F148">
        <v>8</v>
      </c>
      <c r="G148">
        <v>12.6</v>
      </c>
      <c r="H148">
        <v>14.4</v>
      </c>
      <c r="I148">
        <v>3.9</v>
      </c>
      <c r="J148">
        <v>13.9</v>
      </c>
      <c r="K148">
        <v>9</v>
      </c>
      <c r="L148">
        <v>9.9</v>
      </c>
      <c r="M148">
        <v>0.4</v>
      </c>
      <c r="N148">
        <v>8</v>
      </c>
      <c r="O148">
        <v>0.6</v>
      </c>
      <c r="P148">
        <v>1.6</v>
      </c>
      <c r="Q148">
        <v>1.7</v>
      </c>
      <c r="R148">
        <v>2.9</v>
      </c>
      <c r="S148">
        <v>-0.7</v>
      </c>
      <c r="T148">
        <v>6.3</v>
      </c>
      <c r="U148">
        <v>2.7</v>
      </c>
      <c r="V148">
        <v>0</v>
      </c>
      <c r="W148">
        <v>-3.4</v>
      </c>
      <c r="X148">
        <v>0.4</v>
      </c>
      <c r="Y148">
        <v>4.3</v>
      </c>
      <c r="Z148">
        <v>7.3</v>
      </c>
      <c r="AA148">
        <v>-0.4</v>
      </c>
      <c r="AB148">
        <v>6.2</v>
      </c>
      <c r="AC148">
        <v>2.1</v>
      </c>
      <c r="AD148">
        <v>5</v>
      </c>
      <c r="AE148">
        <v>-1.5</v>
      </c>
      <c r="AF148">
        <v>0.3</v>
      </c>
      <c r="AG148">
        <v>4.0999999999999996</v>
      </c>
      <c r="AH148">
        <v>-0.3</v>
      </c>
      <c r="AI148">
        <v>-2</v>
      </c>
      <c r="AJ148">
        <v>0</v>
      </c>
      <c r="AK148">
        <v>0.3</v>
      </c>
      <c r="AL148">
        <v>3.9</v>
      </c>
      <c r="AM148">
        <v>3.7</v>
      </c>
      <c r="AN148">
        <v>1</v>
      </c>
      <c r="AO148">
        <v>3.3</v>
      </c>
      <c r="AP148">
        <v>2.7</v>
      </c>
      <c r="AQ148">
        <v>2.1</v>
      </c>
      <c r="AR148">
        <v>1.5</v>
      </c>
      <c r="AS148">
        <v>1.5</v>
      </c>
      <c r="AT148">
        <v>1.5</v>
      </c>
      <c r="AU148" s="596">
        <v>4.3</v>
      </c>
    </row>
    <row r="149" spans="1:47">
      <c r="A149" t="s">
        <v>5995</v>
      </c>
      <c r="B149">
        <v>2.9</v>
      </c>
      <c r="C149">
        <v>3.9</v>
      </c>
      <c r="D149">
        <v>2.6</v>
      </c>
      <c r="E149">
        <v>3.2</v>
      </c>
      <c r="F149">
        <v>5.3</v>
      </c>
      <c r="G149">
        <v>4.3</v>
      </c>
      <c r="H149">
        <v>5.4</v>
      </c>
      <c r="I149">
        <v>0.6</v>
      </c>
      <c r="J149">
        <v>13.2</v>
      </c>
      <c r="K149">
        <v>3.3</v>
      </c>
      <c r="L149">
        <v>4.8</v>
      </c>
      <c r="M149">
        <v>2.2000000000000002</v>
      </c>
      <c r="N149">
        <v>7.1</v>
      </c>
      <c r="O149">
        <v>3.6</v>
      </c>
      <c r="P149">
        <v>-1.2</v>
      </c>
      <c r="Q149">
        <v>6.8</v>
      </c>
      <c r="R149">
        <v>1.1000000000000001</v>
      </c>
      <c r="S149">
        <v>3.7</v>
      </c>
      <c r="T149">
        <v>4.5</v>
      </c>
      <c r="U149">
        <v>2.1</v>
      </c>
      <c r="V149">
        <v>1.8</v>
      </c>
      <c r="W149">
        <v>1.7</v>
      </c>
      <c r="X149">
        <v>6.1</v>
      </c>
      <c r="Y149">
        <v>7.3</v>
      </c>
      <c r="Z149">
        <v>4.5999999999999996</v>
      </c>
      <c r="AA149">
        <v>3</v>
      </c>
      <c r="AB149">
        <v>6</v>
      </c>
      <c r="AC149">
        <v>3.1</v>
      </c>
      <c r="AD149">
        <v>-0.5</v>
      </c>
      <c r="AE149">
        <v>-2</v>
      </c>
      <c r="AF149">
        <v>-2.2999999999999998</v>
      </c>
      <c r="AG149">
        <v>0.2</v>
      </c>
      <c r="AH149">
        <v>1.3</v>
      </c>
      <c r="AI149">
        <v>2.5</v>
      </c>
      <c r="AJ149">
        <v>0.2</v>
      </c>
      <c r="AK149">
        <v>0.8</v>
      </c>
      <c r="AL149">
        <v>0.8</v>
      </c>
      <c r="AM149">
        <v>0.7</v>
      </c>
      <c r="AN149">
        <v>2</v>
      </c>
      <c r="AO149">
        <v>2.2999999999999998</v>
      </c>
      <c r="AP149">
        <v>2.4</v>
      </c>
      <c r="AQ149">
        <v>2.2999999999999998</v>
      </c>
      <c r="AR149">
        <v>2.2999999999999998</v>
      </c>
      <c r="AS149">
        <v>2.2999999999999998</v>
      </c>
      <c r="AT149">
        <v>2.2999999999999998</v>
      </c>
      <c r="AU149" s="596">
        <v>2.1</v>
      </c>
    </row>
    <row r="150" spans="1:47">
      <c r="A150" t="s">
        <v>5996</v>
      </c>
      <c r="B150">
        <v>-6.1</v>
      </c>
      <c r="C150">
        <v>-9.1</v>
      </c>
      <c r="D150">
        <v>-1</v>
      </c>
      <c r="E150">
        <v>0.5</v>
      </c>
      <c r="F150">
        <v>2</v>
      </c>
      <c r="G150">
        <v>5.8</v>
      </c>
      <c r="H150">
        <v>4.8</v>
      </c>
      <c r="I150">
        <v>0.5</v>
      </c>
      <c r="J150">
        <v>2.9</v>
      </c>
      <c r="K150">
        <v>5.8</v>
      </c>
      <c r="L150">
        <v>-6.4</v>
      </c>
      <c r="M150">
        <v>-2.4</v>
      </c>
      <c r="N150">
        <v>4.0999999999999996</v>
      </c>
      <c r="O150">
        <v>1.7</v>
      </c>
      <c r="P150">
        <v>6.4</v>
      </c>
      <c r="Q150">
        <v>6.6</v>
      </c>
      <c r="R150">
        <v>7.3</v>
      </c>
      <c r="S150">
        <v>0.8</v>
      </c>
      <c r="T150">
        <v>1.1000000000000001</v>
      </c>
      <c r="U150">
        <v>-0.6</v>
      </c>
      <c r="V150">
        <v>5.0999999999999996</v>
      </c>
      <c r="W150">
        <v>7.4</v>
      </c>
      <c r="X150">
        <v>5.7</v>
      </c>
      <c r="Y150">
        <v>5.2</v>
      </c>
      <c r="Z150">
        <v>3.1</v>
      </c>
      <c r="AA150">
        <v>6.6</v>
      </c>
      <c r="AB150">
        <v>2.1</v>
      </c>
      <c r="AC150">
        <v>0.5</v>
      </c>
      <c r="AD150">
        <v>3.6</v>
      </c>
      <c r="AE150">
        <v>-6.1</v>
      </c>
      <c r="AF150">
        <v>-2</v>
      </c>
      <c r="AG150">
        <v>5.6</v>
      </c>
      <c r="AH150">
        <v>0.4</v>
      </c>
      <c r="AI150">
        <v>-1.9</v>
      </c>
      <c r="AJ150">
        <v>1.2</v>
      </c>
      <c r="AK150">
        <v>1.7</v>
      </c>
      <c r="AL150">
        <v>7.2</v>
      </c>
      <c r="AM150">
        <v>2.7</v>
      </c>
      <c r="AN150">
        <v>0.7</v>
      </c>
      <c r="AO150">
        <v>3.3</v>
      </c>
      <c r="AP150">
        <v>4.5999999999999996</v>
      </c>
      <c r="AQ150">
        <v>2.2000000000000002</v>
      </c>
      <c r="AR150">
        <v>2.2000000000000002</v>
      </c>
      <c r="AS150">
        <v>2.2000000000000002</v>
      </c>
      <c r="AT150">
        <v>2.2000000000000002</v>
      </c>
      <c r="AU150" s="596">
        <v>3.9</v>
      </c>
    </row>
    <row r="151" spans="1:47">
      <c r="A151" t="s">
        <v>5997</v>
      </c>
      <c r="B151" t="s">
        <v>5849</v>
      </c>
      <c r="C151" t="s">
        <v>5849</v>
      </c>
      <c r="D151" t="s">
        <v>5849</v>
      </c>
      <c r="E151" t="s">
        <v>5849</v>
      </c>
      <c r="F151" t="s">
        <v>5849</v>
      </c>
      <c r="G151" t="s">
        <v>5849</v>
      </c>
      <c r="H151" t="s">
        <v>5849</v>
      </c>
      <c r="I151" t="s">
        <v>5849</v>
      </c>
      <c r="J151" t="s">
        <v>5849</v>
      </c>
      <c r="K151" t="s">
        <v>5849</v>
      </c>
      <c r="L151" t="s">
        <v>5849</v>
      </c>
      <c r="M151" t="s">
        <v>5849</v>
      </c>
      <c r="N151" t="s">
        <v>5849</v>
      </c>
      <c r="O151" t="s">
        <v>5849</v>
      </c>
      <c r="P151" t="s">
        <v>5849</v>
      </c>
      <c r="Q151" t="s">
        <v>5849</v>
      </c>
      <c r="R151" t="s">
        <v>5849</v>
      </c>
      <c r="S151" t="s">
        <v>5849</v>
      </c>
      <c r="T151">
        <v>7.5</v>
      </c>
      <c r="U151">
        <v>9</v>
      </c>
      <c r="V151">
        <v>2.2000000000000002</v>
      </c>
      <c r="W151">
        <v>5.5</v>
      </c>
      <c r="X151">
        <v>0.3</v>
      </c>
      <c r="Y151">
        <v>3.9</v>
      </c>
      <c r="Z151">
        <v>4.5999999999999996</v>
      </c>
      <c r="AA151">
        <v>2.4</v>
      </c>
      <c r="AB151">
        <v>3.8</v>
      </c>
      <c r="AC151">
        <v>7.1</v>
      </c>
      <c r="AD151">
        <v>-0.5</v>
      </c>
      <c r="AE151">
        <v>-10.3</v>
      </c>
      <c r="AF151">
        <v>-5.4</v>
      </c>
      <c r="AG151">
        <v>-8.3000000000000007</v>
      </c>
      <c r="AH151">
        <v>-7</v>
      </c>
      <c r="AI151">
        <v>-0.8</v>
      </c>
      <c r="AJ151">
        <v>-0.7</v>
      </c>
      <c r="AK151">
        <v>2.5</v>
      </c>
      <c r="AL151">
        <v>2.5</v>
      </c>
      <c r="AM151">
        <v>0.6</v>
      </c>
      <c r="AN151">
        <v>1.1000000000000001</v>
      </c>
      <c r="AO151">
        <v>0.8</v>
      </c>
      <c r="AP151">
        <v>0.7</v>
      </c>
      <c r="AQ151">
        <v>0.6</v>
      </c>
      <c r="AR151">
        <v>0.5</v>
      </c>
      <c r="AS151">
        <v>0.5</v>
      </c>
      <c r="AT151">
        <v>0.5</v>
      </c>
      <c r="AU151" s="596">
        <v>3.4</v>
      </c>
    </row>
    <row r="152" spans="1:47">
      <c r="A152" t="s">
        <v>5998</v>
      </c>
      <c r="B152">
        <v>5.7</v>
      </c>
      <c r="C152">
        <v>1.9</v>
      </c>
      <c r="D152">
        <v>-20.7</v>
      </c>
      <c r="E152">
        <v>-16.100000000000001</v>
      </c>
      <c r="F152">
        <v>-4.7</v>
      </c>
      <c r="G152">
        <v>-9.8000000000000007</v>
      </c>
      <c r="H152">
        <v>17</v>
      </c>
      <c r="I152">
        <v>-6.6</v>
      </c>
      <c r="J152">
        <v>13.1</v>
      </c>
      <c r="K152">
        <v>-0.5</v>
      </c>
      <c r="L152">
        <v>15.2</v>
      </c>
      <c r="M152">
        <v>15</v>
      </c>
      <c r="N152">
        <v>4</v>
      </c>
      <c r="O152">
        <v>-1.4</v>
      </c>
      <c r="P152">
        <v>0.6</v>
      </c>
      <c r="Q152">
        <v>0.2</v>
      </c>
      <c r="R152">
        <v>2.6</v>
      </c>
      <c r="S152">
        <v>1.1000000000000001</v>
      </c>
      <c r="T152">
        <v>2.9</v>
      </c>
      <c r="U152">
        <v>-3.8</v>
      </c>
      <c r="V152">
        <v>5.6</v>
      </c>
      <c r="W152">
        <v>-1.2</v>
      </c>
      <c r="X152">
        <v>-2.8</v>
      </c>
      <c r="Y152">
        <v>11.2</v>
      </c>
      <c r="Z152">
        <v>8</v>
      </c>
      <c r="AA152">
        <v>5.6</v>
      </c>
      <c r="AB152">
        <v>2.8</v>
      </c>
      <c r="AC152">
        <v>1.8</v>
      </c>
      <c r="AD152">
        <v>6.2</v>
      </c>
      <c r="AE152">
        <v>-2.1</v>
      </c>
      <c r="AF152">
        <v>5</v>
      </c>
      <c r="AG152">
        <v>10</v>
      </c>
      <c r="AH152">
        <v>5.4</v>
      </c>
      <c r="AI152">
        <v>2.7</v>
      </c>
      <c r="AJ152">
        <v>3.7</v>
      </c>
      <c r="AK152">
        <v>4.0999999999999996</v>
      </c>
      <c r="AL152">
        <v>1.7</v>
      </c>
      <c r="AM152">
        <v>-0.7</v>
      </c>
      <c r="AN152">
        <v>2.2000000000000002</v>
      </c>
      <c r="AO152">
        <v>1.8</v>
      </c>
      <c r="AP152">
        <v>2.1</v>
      </c>
      <c r="AQ152">
        <v>2.2000000000000002</v>
      </c>
      <c r="AR152">
        <v>2.2000000000000002</v>
      </c>
      <c r="AS152">
        <v>2.2999999999999998</v>
      </c>
      <c r="AT152">
        <v>2.2999999999999998</v>
      </c>
      <c r="AU152" s="596">
        <v>1.3</v>
      </c>
    </row>
    <row r="153" spans="1:47">
      <c r="A153" t="s">
        <v>5999</v>
      </c>
      <c r="B153">
        <v>-0.8</v>
      </c>
      <c r="C153">
        <v>5.0999999999999996</v>
      </c>
      <c r="D153">
        <v>7.8</v>
      </c>
      <c r="E153">
        <v>-5.3</v>
      </c>
      <c r="F153">
        <v>3.7</v>
      </c>
      <c r="G153">
        <v>3.3</v>
      </c>
      <c r="H153">
        <v>3.1</v>
      </c>
      <c r="I153">
        <v>6.1</v>
      </c>
      <c r="J153">
        <v>-0.6</v>
      </c>
      <c r="K153">
        <v>4</v>
      </c>
      <c r="L153">
        <v>-0.7</v>
      </c>
      <c r="M153">
        <v>2.6</v>
      </c>
      <c r="N153">
        <v>1.2</v>
      </c>
      <c r="O153">
        <v>1.3</v>
      </c>
      <c r="P153">
        <v>0</v>
      </c>
      <c r="Q153">
        <v>5.4</v>
      </c>
      <c r="R153">
        <v>2</v>
      </c>
      <c r="S153">
        <v>3.1</v>
      </c>
      <c r="T153">
        <v>5.9</v>
      </c>
      <c r="U153">
        <v>6.3</v>
      </c>
      <c r="V153">
        <v>3.2</v>
      </c>
      <c r="W153">
        <v>4.5999999999999996</v>
      </c>
      <c r="X153">
        <v>0.7</v>
      </c>
      <c r="Y153">
        <v>6.7</v>
      </c>
      <c r="Z153">
        <v>5.9</v>
      </c>
      <c r="AA153">
        <v>5.6</v>
      </c>
      <c r="AB153">
        <v>2.5</v>
      </c>
      <c r="AC153">
        <v>4.9000000000000004</v>
      </c>
      <c r="AD153">
        <v>4.0999999999999996</v>
      </c>
      <c r="AE153">
        <v>2.1</v>
      </c>
      <c r="AF153">
        <v>3.6</v>
      </c>
      <c r="AG153">
        <v>1.5</v>
      </c>
      <c r="AH153">
        <v>5.0999999999999996</v>
      </c>
      <c r="AI153">
        <v>2.8</v>
      </c>
      <c r="AJ153">
        <v>6.6</v>
      </c>
      <c r="AK153">
        <v>6.4</v>
      </c>
      <c r="AL153">
        <v>6.2</v>
      </c>
      <c r="AM153">
        <v>7.2</v>
      </c>
      <c r="AN153">
        <v>6.2</v>
      </c>
      <c r="AO153">
        <v>6.9</v>
      </c>
      <c r="AP153">
        <v>7.5</v>
      </c>
      <c r="AQ153">
        <v>7.1</v>
      </c>
      <c r="AR153">
        <v>11.6</v>
      </c>
      <c r="AS153">
        <v>10.4</v>
      </c>
      <c r="AT153">
        <v>6</v>
      </c>
      <c r="AU153" s="596">
        <v>6</v>
      </c>
    </row>
    <row r="154" spans="1:47">
      <c r="A154" t="s">
        <v>6000</v>
      </c>
      <c r="B154" t="s">
        <v>5849</v>
      </c>
      <c r="C154" t="s">
        <v>5849</v>
      </c>
      <c r="D154" t="s">
        <v>5849</v>
      </c>
      <c r="E154" t="s">
        <v>5849</v>
      </c>
      <c r="F154" t="s">
        <v>5849</v>
      </c>
      <c r="G154" t="s">
        <v>5849</v>
      </c>
      <c r="H154" t="s">
        <v>5849</v>
      </c>
      <c r="I154" t="s">
        <v>5849</v>
      </c>
      <c r="J154" t="s">
        <v>5849</v>
      </c>
      <c r="K154" t="s">
        <v>5849</v>
      </c>
      <c r="L154" t="s">
        <v>5849</v>
      </c>
      <c r="M154" t="s">
        <v>5849</v>
      </c>
      <c r="N154" t="s">
        <v>5849</v>
      </c>
      <c r="O154" t="s">
        <v>5849</v>
      </c>
      <c r="P154" t="s">
        <v>5849</v>
      </c>
      <c r="Q154" t="s">
        <v>5849</v>
      </c>
      <c r="R154" t="s">
        <v>5849</v>
      </c>
      <c r="S154" t="s">
        <v>5849</v>
      </c>
      <c r="T154">
        <v>2.4</v>
      </c>
      <c r="U154">
        <v>-12.1</v>
      </c>
      <c r="V154">
        <v>7.8</v>
      </c>
      <c r="W154">
        <v>5</v>
      </c>
      <c r="X154">
        <v>7.1</v>
      </c>
      <c r="Y154">
        <v>4.4000000000000004</v>
      </c>
      <c r="Z154">
        <v>9</v>
      </c>
      <c r="AA154">
        <v>10.199999999999999</v>
      </c>
      <c r="AB154">
        <v>5.0999999999999996</v>
      </c>
      <c r="AC154">
        <v>6.4</v>
      </c>
      <c r="AD154">
        <v>5.7</v>
      </c>
      <c r="AE154">
        <v>-2.7</v>
      </c>
      <c r="AF154">
        <v>0.7</v>
      </c>
      <c r="AG154">
        <v>2</v>
      </c>
      <c r="AH154">
        <v>-0.7</v>
      </c>
      <c r="AI154">
        <v>2.9</v>
      </c>
      <c r="AJ154">
        <v>-1.6</v>
      </c>
      <c r="AK154">
        <v>1.8</v>
      </c>
      <c r="AL154">
        <v>3.3</v>
      </c>
      <c r="AM154">
        <v>2</v>
      </c>
      <c r="AN154">
        <v>4.4000000000000004</v>
      </c>
      <c r="AO154">
        <v>3.5</v>
      </c>
      <c r="AP154">
        <v>4</v>
      </c>
      <c r="AQ154">
        <v>4</v>
      </c>
      <c r="AR154">
        <v>4</v>
      </c>
      <c r="AS154">
        <v>4</v>
      </c>
      <c r="AT154">
        <v>4</v>
      </c>
      <c r="AU154" s="596">
        <v>10.199999999999999</v>
      </c>
    </row>
    <row r="155" spans="1:47">
      <c r="A155" t="s">
        <v>6001</v>
      </c>
      <c r="B155">
        <v>-2.2999999999999998</v>
      </c>
      <c r="C155">
        <v>-3.9</v>
      </c>
      <c r="D155">
        <v>-2.1</v>
      </c>
      <c r="E155">
        <v>-0.6</v>
      </c>
      <c r="F155">
        <v>4.3</v>
      </c>
      <c r="G155">
        <v>10.3</v>
      </c>
      <c r="H155">
        <v>0.8</v>
      </c>
      <c r="I155">
        <v>4.9000000000000004</v>
      </c>
      <c r="J155">
        <v>5.3</v>
      </c>
      <c r="K155">
        <v>10.3</v>
      </c>
      <c r="L155">
        <v>7.5</v>
      </c>
      <c r="M155">
        <v>2.8</v>
      </c>
      <c r="N155">
        <v>7.2</v>
      </c>
      <c r="O155">
        <v>7.3</v>
      </c>
      <c r="P155">
        <v>-2.4</v>
      </c>
      <c r="Q155">
        <v>0.5</v>
      </c>
      <c r="R155">
        <v>10</v>
      </c>
      <c r="S155">
        <v>12.2</v>
      </c>
      <c r="T155">
        <v>2.5</v>
      </c>
      <c r="U155">
        <v>1.9</v>
      </c>
      <c r="V155">
        <v>4.3</v>
      </c>
      <c r="W155">
        <v>-2.2999999999999998</v>
      </c>
      <c r="X155">
        <v>1.2</v>
      </c>
      <c r="Y155">
        <v>-5.9</v>
      </c>
      <c r="Z155">
        <v>-2.9</v>
      </c>
      <c r="AA155">
        <v>9</v>
      </c>
      <c r="AB155">
        <v>9.4</v>
      </c>
      <c r="AC155">
        <v>10.4</v>
      </c>
      <c r="AD155">
        <v>-2.1</v>
      </c>
      <c r="AE155">
        <v>-1.1000000000000001</v>
      </c>
      <c r="AF155">
        <v>5.9</v>
      </c>
      <c r="AG155">
        <v>5.4</v>
      </c>
      <c r="AH155">
        <v>3.7</v>
      </c>
      <c r="AI155">
        <v>6</v>
      </c>
      <c r="AJ155">
        <v>4.5</v>
      </c>
      <c r="AK155">
        <v>4.9000000000000004</v>
      </c>
      <c r="AL155">
        <v>4.5</v>
      </c>
      <c r="AM155">
        <v>5.3</v>
      </c>
      <c r="AN155">
        <v>3.6</v>
      </c>
      <c r="AO155">
        <v>3.4</v>
      </c>
      <c r="AP155">
        <v>3.3</v>
      </c>
      <c r="AQ155">
        <v>4.0999999999999996</v>
      </c>
      <c r="AR155">
        <v>4</v>
      </c>
      <c r="AS155">
        <v>3.8</v>
      </c>
      <c r="AT155">
        <v>3.6</v>
      </c>
      <c r="AU155" s="596">
        <v>4.5</v>
      </c>
    </row>
    <row r="156" spans="1:47">
      <c r="A156" t="s">
        <v>6002</v>
      </c>
      <c r="B156">
        <v>-0.6</v>
      </c>
      <c r="C156">
        <v>1.9</v>
      </c>
      <c r="D156">
        <v>1.8</v>
      </c>
      <c r="E156">
        <v>-1.6</v>
      </c>
      <c r="F156">
        <v>1.7</v>
      </c>
      <c r="G156">
        <v>-6.7</v>
      </c>
      <c r="H156">
        <v>0.1</v>
      </c>
      <c r="I156">
        <v>2.4</v>
      </c>
      <c r="J156">
        <v>2.1</v>
      </c>
      <c r="K156">
        <v>5</v>
      </c>
      <c r="L156">
        <v>1.6</v>
      </c>
      <c r="M156">
        <v>-8</v>
      </c>
      <c r="N156">
        <v>-9.6</v>
      </c>
      <c r="O156">
        <v>0.1</v>
      </c>
      <c r="P156">
        <v>3.5</v>
      </c>
      <c r="Q156">
        <v>-10</v>
      </c>
      <c r="R156">
        <v>-24.8</v>
      </c>
      <c r="S156">
        <v>-17.600000000000001</v>
      </c>
      <c r="T156">
        <v>-0.8</v>
      </c>
      <c r="U156">
        <v>-8.1</v>
      </c>
      <c r="V156">
        <v>3.8</v>
      </c>
      <c r="W156">
        <v>18.2</v>
      </c>
      <c r="X156">
        <v>26.4</v>
      </c>
      <c r="Y156">
        <v>9.3000000000000007</v>
      </c>
      <c r="Z156">
        <v>6.6</v>
      </c>
      <c r="AA156">
        <v>4.5</v>
      </c>
      <c r="AB156">
        <v>4.2</v>
      </c>
      <c r="AC156">
        <v>8.1</v>
      </c>
      <c r="AD156">
        <v>5.4</v>
      </c>
      <c r="AE156">
        <v>3.2</v>
      </c>
      <c r="AF156">
        <v>5.3</v>
      </c>
      <c r="AG156">
        <v>6.3</v>
      </c>
      <c r="AH156">
        <v>15.2</v>
      </c>
      <c r="AI156">
        <v>20.7</v>
      </c>
      <c r="AJ156">
        <v>4.5999999999999996</v>
      </c>
      <c r="AK156">
        <v>-20.5</v>
      </c>
      <c r="AL156">
        <v>6.4</v>
      </c>
      <c r="AM156">
        <v>3.8</v>
      </c>
      <c r="AN156">
        <v>3.7</v>
      </c>
      <c r="AO156">
        <v>5.4</v>
      </c>
      <c r="AP156">
        <v>5.4</v>
      </c>
      <c r="AQ156">
        <v>5.0999999999999996</v>
      </c>
      <c r="AR156">
        <v>5.0999999999999996</v>
      </c>
      <c r="AS156">
        <v>5.0999999999999996</v>
      </c>
      <c r="AT156">
        <v>5.0999999999999996</v>
      </c>
      <c r="AU156" s="596">
        <v>3.8</v>
      </c>
    </row>
    <row r="157" spans="1:47">
      <c r="A157" t="s">
        <v>6003</v>
      </c>
      <c r="B157">
        <v>10</v>
      </c>
      <c r="C157">
        <v>10.7</v>
      </c>
      <c r="D157">
        <v>7.2</v>
      </c>
      <c r="E157">
        <v>8.5</v>
      </c>
      <c r="F157">
        <v>8.8000000000000007</v>
      </c>
      <c r="G157">
        <v>-0.7</v>
      </c>
      <c r="H157">
        <v>1.3</v>
      </c>
      <c r="I157">
        <v>10.8</v>
      </c>
      <c r="J157">
        <v>11.1</v>
      </c>
      <c r="K157">
        <v>10.199999999999999</v>
      </c>
      <c r="L157">
        <v>10</v>
      </c>
      <c r="M157">
        <v>6.7</v>
      </c>
      <c r="N157">
        <v>7.1</v>
      </c>
      <c r="O157">
        <v>11.5</v>
      </c>
      <c r="P157">
        <v>10.9</v>
      </c>
      <c r="Q157">
        <v>7</v>
      </c>
      <c r="R157">
        <v>7.5</v>
      </c>
      <c r="S157">
        <v>8.3000000000000007</v>
      </c>
      <c r="T157">
        <v>-2.2000000000000002</v>
      </c>
      <c r="U157">
        <v>6.1</v>
      </c>
      <c r="V157">
        <v>8.9</v>
      </c>
      <c r="W157">
        <v>-1</v>
      </c>
      <c r="X157">
        <v>4.2</v>
      </c>
      <c r="Y157">
        <v>4.4000000000000004</v>
      </c>
      <c r="Z157">
        <v>9.5</v>
      </c>
      <c r="AA157">
        <v>7.5</v>
      </c>
      <c r="AB157">
        <v>8.9</v>
      </c>
      <c r="AC157">
        <v>9.1</v>
      </c>
      <c r="AD157">
        <v>1.8</v>
      </c>
      <c r="AE157">
        <v>-0.6</v>
      </c>
      <c r="AF157">
        <v>15.2</v>
      </c>
      <c r="AG157">
        <v>6.5</v>
      </c>
      <c r="AH157">
        <v>4.3</v>
      </c>
      <c r="AI157">
        <v>5</v>
      </c>
      <c r="AJ157">
        <v>4.0999999999999996</v>
      </c>
      <c r="AK157">
        <v>2.5</v>
      </c>
      <c r="AL157">
        <v>2.8</v>
      </c>
      <c r="AM157">
        <v>3.9</v>
      </c>
      <c r="AN157">
        <v>3.2</v>
      </c>
      <c r="AO157">
        <v>2.2999999999999998</v>
      </c>
      <c r="AP157">
        <v>2.4</v>
      </c>
      <c r="AQ157">
        <v>2.5</v>
      </c>
      <c r="AR157">
        <v>2.6</v>
      </c>
      <c r="AS157">
        <v>2.6</v>
      </c>
      <c r="AT157">
        <v>2.6</v>
      </c>
      <c r="AU157" s="596">
        <v>4.5</v>
      </c>
    </row>
    <row r="158" spans="1:47">
      <c r="A158" t="s">
        <v>6004</v>
      </c>
      <c r="B158" t="s">
        <v>5849</v>
      </c>
      <c r="C158" t="s">
        <v>5849</v>
      </c>
      <c r="D158" t="s">
        <v>5849</v>
      </c>
      <c r="E158" t="s">
        <v>5849</v>
      </c>
      <c r="F158" t="s">
        <v>5849</v>
      </c>
      <c r="G158" t="s">
        <v>5849</v>
      </c>
      <c r="H158" t="s">
        <v>5849</v>
      </c>
      <c r="I158" t="s">
        <v>5849</v>
      </c>
      <c r="J158" t="s">
        <v>5849</v>
      </c>
      <c r="K158" t="s">
        <v>5849</v>
      </c>
      <c r="L158" t="s">
        <v>5849</v>
      </c>
      <c r="M158" t="s">
        <v>5849</v>
      </c>
      <c r="N158" t="s">
        <v>5849</v>
      </c>
      <c r="O158" t="s">
        <v>5849</v>
      </c>
      <c r="P158">
        <v>6.2</v>
      </c>
      <c r="Q158">
        <v>7.9</v>
      </c>
      <c r="R158">
        <v>6.9</v>
      </c>
      <c r="S158">
        <v>4.4000000000000004</v>
      </c>
      <c r="T158">
        <v>4</v>
      </c>
      <c r="U158">
        <v>-0.2</v>
      </c>
      <c r="V158">
        <v>1.2</v>
      </c>
      <c r="W158">
        <v>3.3</v>
      </c>
      <c r="X158">
        <v>4.5</v>
      </c>
      <c r="Y158">
        <v>5.4</v>
      </c>
      <c r="Z158">
        <v>5.3</v>
      </c>
      <c r="AA158">
        <v>6.8</v>
      </c>
      <c r="AB158">
        <v>8.5</v>
      </c>
      <c r="AC158">
        <v>10.8</v>
      </c>
      <c r="AD158">
        <v>5.6</v>
      </c>
      <c r="AE158">
        <v>-5.4</v>
      </c>
      <c r="AF158">
        <v>5</v>
      </c>
      <c r="AG158">
        <v>2.8</v>
      </c>
      <c r="AH158">
        <v>1.7</v>
      </c>
      <c r="AI158">
        <v>1.5</v>
      </c>
      <c r="AJ158">
        <v>2.8</v>
      </c>
      <c r="AK158">
        <v>4.2</v>
      </c>
      <c r="AL158">
        <v>3.1</v>
      </c>
      <c r="AM158">
        <v>3.2</v>
      </c>
      <c r="AN158">
        <v>4.0999999999999996</v>
      </c>
      <c r="AO158">
        <v>3.7</v>
      </c>
      <c r="AP158">
        <v>3.5</v>
      </c>
      <c r="AQ158">
        <v>3.3</v>
      </c>
      <c r="AR158">
        <v>3.2</v>
      </c>
      <c r="AS158">
        <v>3.1</v>
      </c>
      <c r="AT158">
        <v>2.5</v>
      </c>
      <c r="AU158" s="596">
        <v>2.2999999999999998</v>
      </c>
    </row>
    <row r="159" spans="1:47">
      <c r="A159" t="s">
        <v>6005</v>
      </c>
      <c r="B159" t="s">
        <v>5849</v>
      </c>
      <c r="C159" t="s">
        <v>5849</v>
      </c>
      <c r="D159" t="s">
        <v>5849</v>
      </c>
      <c r="E159" t="s">
        <v>5849</v>
      </c>
      <c r="F159" t="s">
        <v>5849</v>
      </c>
      <c r="G159" t="s">
        <v>5849</v>
      </c>
      <c r="H159" t="s">
        <v>5849</v>
      </c>
      <c r="I159" t="s">
        <v>5849</v>
      </c>
      <c r="J159" t="s">
        <v>5849</v>
      </c>
      <c r="K159" t="s">
        <v>5849</v>
      </c>
      <c r="L159" t="s">
        <v>5849</v>
      </c>
      <c r="M159" t="s">
        <v>5849</v>
      </c>
      <c r="N159" t="s">
        <v>5849</v>
      </c>
      <c r="O159">
        <v>2.8</v>
      </c>
      <c r="P159">
        <v>5.3</v>
      </c>
      <c r="Q159">
        <v>4.0999999999999996</v>
      </c>
      <c r="R159">
        <v>3.6</v>
      </c>
      <c r="S159">
        <v>5.0999999999999996</v>
      </c>
      <c r="T159">
        <v>3.3</v>
      </c>
      <c r="U159">
        <v>5.3</v>
      </c>
      <c r="V159">
        <v>4.2</v>
      </c>
      <c r="W159">
        <v>2.9</v>
      </c>
      <c r="X159">
        <v>3.8</v>
      </c>
      <c r="Y159">
        <v>2.8</v>
      </c>
      <c r="Z159">
        <v>4.4000000000000004</v>
      </c>
      <c r="AA159">
        <v>4</v>
      </c>
      <c r="AB159">
        <v>5.7</v>
      </c>
      <c r="AC159">
        <v>6.9</v>
      </c>
      <c r="AD159">
        <v>3.3</v>
      </c>
      <c r="AE159">
        <v>-7.8</v>
      </c>
      <c r="AF159">
        <v>1.2</v>
      </c>
      <c r="AG159">
        <v>0.6</v>
      </c>
      <c r="AH159">
        <v>-2.7</v>
      </c>
      <c r="AI159">
        <v>-1.1000000000000001</v>
      </c>
      <c r="AJ159">
        <v>3</v>
      </c>
      <c r="AK159">
        <v>2.2999999999999998</v>
      </c>
      <c r="AL159">
        <v>3.1</v>
      </c>
      <c r="AM159">
        <v>4.9000000000000004</v>
      </c>
      <c r="AN159">
        <v>4.5</v>
      </c>
      <c r="AO159">
        <v>3.4</v>
      </c>
      <c r="AP159">
        <v>2.8</v>
      </c>
      <c r="AQ159">
        <v>2.7</v>
      </c>
      <c r="AR159">
        <v>2.2999999999999998</v>
      </c>
      <c r="AS159">
        <v>2.1</v>
      </c>
      <c r="AT159">
        <v>2.1</v>
      </c>
      <c r="AU159" s="596">
        <v>2.6</v>
      </c>
    </row>
    <row r="160" spans="1:47">
      <c r="A160" t="s">
        <v>6006</v>
      </c>
      <c r="B160">
        <v>-2.7</v>
      </c>
      <c r="C160">
        <v>-1.8</v>
      </c>
      <c r="D160">
        <v>-1.7</v>
      </c>
      <c r="E160">
        <v>3.9</v>
      </c>
      <c r="F160">
        <v>0.2</v>
      </c>
      <c r="G160">
        <v>-3.1</v>
      </c>
      <c r="H160">
        <v>-0.2</v>
      </c>
      <c r="I160">
        <v>8.4</v>
      </c>
      <c r="J160">
        <v>1.3</v>
      </c>
      <c r="K160">
        <v>4.3</v>
      </c>
      <c r="L160">
        <v>2.2000000000000002</v>
      </c>
      <c r="M160">
        <v>6</v>
      </c>
      <c r="N160">
        <v>12.7</v>
      </c>
      <c r="O160">
        <v>4</v>
      </c>
      <c r="P160">
        <v>8.1</v>
      </c>
      <c r="Q160">
        <v>10.1</v>
      </c>
      <c r="R160">
        <v>1.6</v>
      </c>
      <c r="S160">
        <v>-0.9</v>
      </c>
      <c r="T160">
        <v>1.3</v>
      </c>
      <c r="U160">
        <v>-0.5</v>
      </c>
      <c r="V160">
        <v>-14.3</v>
      </c>
      <c r="W160">
        <v>-8</v>
      </c>
      <c r="X160">
        <v>-2.8</v>
      </c>
      <c r="Y160">
        <v>6.5</v>
      </c>
      <c r="Z160">
        <v>8.1</v>
      </c>
      <c r="AA160">
        <v>12.9</v>
      </c>
      <c r="AB160">
        <v>4</v>
      </c>
      <c r="AC160">
        <v>6.4</v>
      </c>
      <c r="AD160">
        <v>7.1</v>
      </c>
      <c r="AE160">
        <v>-4.7</v>
      </c>
      <c r="AF160">
        <v>6.8</v>
      </c>
      <c r="AG160">
        <v>13.2</v>
      </c>
      <c r="AH160">
        <v>4.5999999999999996</v>
      </c>
      <c r="AI160">
        <v>3</v>
      </c>
      <c r="AJ160">
        <v>2.2999999999999998</v>
      </c>
      <c r="AK160">
        <v>2.5</v>
      </c>
      <c r="AL160">
        <v>3.5</v>
      </c>
      <c r="AM160">
        <v>3.5</v>
      </c>
      <c r="AN160">
        <v>3.4</v>
      </c>
      <c r="AO160">
        <v>2.9</v>
      </c>
      <c r="AP160">
        <v>2.8</v>
      </c>
      <c r="AQ160">
        <v>2.7</v>
      </c>
      <c r="AR160">
        <v>2.7</v>
      </c>
      <c r="AS160">
        <v>2.8</v>
      </c>
      <c r="AT160">
        <v>2.9</v>
      </c>
      <c r="AU160" s="596">
        <v>2.5</v>
      </c>
    </row>
    <row r="161" spans="1:47">
      <c r="A161" t="s">
        <v>6007</v>
      </c>
      <c r="B161" t="s">
        <v>5849</v>
      </c>
      <c r="C161" t="s">
        <v>5849</v>
      </c>
      <c r="D161" t="s">
        <v>5849</v>
      </c>
      <c r="E161" t="s">
        <v>5849</v>
      </c>
      <c r="F161" t="s">
        <v>5849</v>
      </c>
      <c r="G161" t="s">
        <v>5849</v>
      </c>
      <c r="H161" t="s">
        <v>5849</v>
      </c>
      <c r="I161" t="s">
        <v>5849</v>
      </c>
      <c r="J161" t="s">
        <v>5849</v>
      </c>
      <c r="K161" t="s">
        <v>5849</v>
      </c>
      <c r="L161" t="s">
        <v>5849</v>
      </c>
      <c r="M161" t="s">
        <v>5849</v>
      </c>
      <c r="N161" t="s">
        <v>5849</v>
      </c>
      <c r="O161" t="s">
        <v>5849</v>
      </c>
      <c r="P161" t="s">
        <v>5849</v>
      </c>
      <c r="Q161" t="s">
        <v>5849</v>
      </c>
      <c r="R161" t="s">
        <v>5849</v>
      </c>
      <c r="S161" t="s">
        <v>5849</v>
      </c>
      <c r="T161" t="s">
        <v>5849</v>
      </c>
      <c r="U161" t="s">
        <v>5849</v>
      </c>
      <c r="V161" t="s">
        <v>5849</v>
      </c>
      <c r="W161" t="s">
        <v>5849</v>
      </c>
      <c r="X161" t="s">
        <v>5849</v>
      </c>
      <c r="Y161" t="s">
        <v>5849</v>
      </c>
      <c r="Z161" t="s">
        <v>5849</v>
      </c>
      <c r="AA161" t="s">
        <v>5849</v>
      </c>
      <c r="AB161" t="s">
        <v>5849</v>
      </c>
      <c r="AC161" t="s">
        <v>5849</v>
      </c>
      <c r="AD161" t="s">
        <v>5849</v>
      </c>
      <c r="AE161" t="s">
        <v>5849</v>
      </c>
      <c r="AF161" t="s">
        <v>5849</v>
      </c>
      <c r="AG161" t="s">
        <v>5849</v>
      </c>
      <c r="AH161">
        <v>1.2</v>
      </c>
      <c r="AI161">
        <v>-0.8</v>
      </c>
      <c r="AJ161">
        <v>0.4</v>
      </c>
      <c r="AK161">
        <v>3.8</v>
      </c>
      <c r="AL161">
        <v>4.9000000000000004</v>
      </c>
      <c r="AM161">
        <v>2.2999999999999998</v>
      </c>
      <c r="AN161">
        <v>3.1</v>
      </c>
      <c r="AO161">
        <v>3.5</v>
      </c>
      <c r="AP161">
        <v>3.5</v>
      </c>
      <c r="AQ161">
        <v>3.5</v>
      </c>
      <c r="AR161">
        <v>3.5</v>
      </c>
      <c r="AS161">
        <v>3.5</v>
      </c>
      <c r="AT161">
        <v>3.5</v>
      </c>
      <c r="AU161" s="596">
        <v>2.5</v>
      </c>
    </row>
    <row r="162" spans="1:47">
      <c r="A162" t="s">
        <v>6008</v>
      </c>
      <c r="B162">
        <v>6.6</v>
      </c>
      <c r="C162">
        <v>5.4</v>
      </c>
      <c r="D162">
        <v>-0.4</v>
      </c>
      <c r="E162">
        <v>-1.8</v>
      </c>
      <c r="F162">
        <v>5.0999999999999996</v>
      </c>
      <c r="G162">
        <v>-1.2</v>
      </c>
      <c r="H162">
        <v>0</v>
      </c>
      <c r="I162">
        <v>2.1</v>
      </c>
      <c r="J162">
        <v>4.2</v>
      </c>
      <c r="K162">
        <v>2.4</v>
      </c>
      <c r="L162">
        <v>-0.3</v>
      </c>
      <c r="M162">
        <v>-1</v>
      </c>
      <c r="N162">
        <v>-2.1</v>
      </c>
      <c r="O162">
        <v>1.3</v>
      </c>
      <c r="P162">
        <v>3.2</v>
      </c>
      <c r="Q162">
        <v>3.1</v>
      </c>
      <c r="R162">
        <v>4.3</v>
      </c>
      <c r="S162">
        <v>2.6</v>
      </c>
      <c r="T162">
        <v>0.5</v>
      </c>
      <c r="U162">
        <v>2.4</v>
      </c>
      <c r="V162">
        <v>4.2</v>
      </c>
      <c r="W162">
        <v>2.7</v>
      </c>
      <c r="X162">
        <v>3.7</v>
      </c>
      <c r="Y162">
        <v>2.9</v>
      </c>
      <c r="Z162">
        <v>4.5999999999999996</v>
      </c>
      <c r="AA162">
        <v>5.3</v>
      </c>
      <c r="AB162">
        <v>5.6</v>
      </c>
      <c r="AC162">
        <v>5.4</v>
      </c>
      <c r="AD162">
        <v>3.2</v>
      </c>
      <c r="AE162">
        <v>-1.5</v>
      </c>
      <c r="AF162">
        <v>3</v>
      </c>
      <c r="AG162">
        <v>3.3</v>
      </c>
      <c r="AH162">
        <v>2.2000000000000002</v>
      </c>
      <c r="AI162">
        <v>2.5</v>
      </c>
      <c r="AJ162">
        <v>1.8</v>
      </c>
      <c r="AK162">
        <v>1.2</v>
      </c>
      <c r="AL162">
        <v>0.4</v>
      </c>
      <c r="AM162">
        <v>1.4</v>
      </c>
      <c r="AN162">
        <v>0.8</v>
      </c>
      <c r="AO162">
        <v>1.2</v>
      </c>
      <c r="AP162">
        <v>1.5</v>
      </c>
      <c r="AQ162">
        <v>1.8</v>
      </c>
      <c r="AR162">
        <v>1.8</v>
      </c>
      <c r="AS162">
        <v>1.8</v>
      </c>
      <c r="AT162">
        <v>1.8</v>
      </c>
      <c r="AU162" s="596">
        <v>3.9</v>
      </c>
    </row>
    <row r="163" spans="1:47">
      <c r="A163" t="s">
        <v>6009</v>
      </c>
      <c r="B163" t="s">
        <v>5849</v>
      </c>
      <c r="C163" t="s">
        <v>5849</v>
      </c>
      <c r="D163" t="s">
        <v>5849</v>
      </c>
      <c r="E163" t="s">
        <v>5849</v>
      </c>
      <c r="F163" t="s">
        <v>5849</v>
      </c>
      <c r="G163" t="s">
        <v>5849</v>
      </c>
      <c r="H163" t="s">
        <v>5849</v>
      </c>
      <c r="I163" t="s">
        <v>5849</v>
      </c>
      <c r="J163" t="s">
        <v>5849</v>
      </c>
      <c r="K163" t="s">
        <v>5849</v>
      </c>
      <c r="L163" t="s">
        <v>5849</v>
      </c>
      <c r="M163" t="s">
        <v>5849</v>
      </c>
      <c r="N163" t="s">
        <v>5849</v>
      </c>
      <c r="O163" t="s">
        <v>5849</v>
      </c>
      <c r="P163" t="s">
        <v>5849</v>
      </c>
      <c r="Q163" t="s">
        <v>5849</v>
      </c>
      <c r="R163" t="s">
        <v>5849</v>
      </c>
      <c r="S163" t="s">
        <v>5849</v>
      </c>
      <c r="T163" t="s">
        <v>5849</v>
      </c>
      <c r="U163" t="s">
        <v>5849</v>
      </c>
      <c r="V163" t="s">
        <v>5849</v>
      </c>
      <c r="W163" t="s">
        <v>5849</v>
      </c>
      <c r="X163" t="s">
        <v>5849</v>
      </c>
      <c r="Y163" t="s">
        <v>5849</v>
      </c>
      <c r="Z163" t="s">
        <v>5849</v>
      </c>
      <c r="AA163" t="s">
        <v>5849</v>
      </c>
      <c r="AB163" t="s">
        <v>5849</v>
      </c>
      <c r="AC163" t="s">
        <v>5849</v>
      </c>
      <c r="AD163" t="s">
        <v>5849</v>
      </c>
      <c r="AE163" t="s">
        <v>5849</v>
      </c>
      <c r="AF163" t="s">
        <v>5849</v>
      </c>
      <c r="AG163" t="s">
        <v>5849</v>
      </c>
      <c r="AH163">
        <v>-52.4</v>
      </c>
      <c r="AI163">
        <v>29.3</v>
      </c>
      <c r="AJ163">
        <v>2.9</v>
      </c>
      <c r="AK163">
        <v>-0.2</v>
      </c>
      <c r="AL163">
        <v>-16.7</v>
      </c>
      <c r="AM163">
        <v>-5.5</v>
      </c>
      <c r="AN163">
        <v>-1.2</v>
      </c>
      <c r="AO163">
        <v>8.8000000000000007</v>
      </c>
      <c r="AP163">
        <v>5.2</v>
      </c>
      <c r="AQ163">
        <v>6.9</v>
      </c>
      <c r="AR163">
        <v>5.9</v>
      </c>
      <c r="AS163">
        <v>6.8</v>
      </c>
      <c r="AT163">
        <v>5</v>
      </c>
      <c r="AU163" s="596">
        <v>1.2</v>
      </c>
    </row>
    <row r="164" spans="1:47">
      <c r="A164" t="s">
        <v>6010</v>
      </c>
      <c r="B164">
        <v>1.2</v>
      </c>
      <c r="C164">
        <v>-0.4</v>
      </c>
      <c r="D164">
        <v>1.2</v>
      </c>
      <c r="E164">
        <v>1.7</v>
      </c>
      <c r="F164">
        <v>1.7</v>
      </c>
      <c r="G164">
        <v>2.4</v>
      </c>
      <c r="H164">
        <v>3.4</v>
      </c>
      <c r="I164">
        <v>5.7</v>
      </c>
      <c r="J164">
        <v>5.3</v>
      </c>
      <c r="K164">
        <v>5</v>
      </c>
      <c r="L164">
        <v>3.8</v>
      </c>
      <c r="M164">
        <v>2.5</v>
      </c>
      <c r="N164">
        <v>0.9</v>
      </c>
      <c r="O164">
        <v>-1.3</v>
      </c>
      <c r="P164">
        <v>2.2999999999999998</v>
      </c>
      <c r="Q164">
        <v>4.0999999999999996</v>
      </c>
      <c r="R164">
        <v>2.4</v>
      </c>
      <c r="S164">
        <v>3.9</v>
      </c>
      <c r="T164">
        <v>4.5</v>
      </c>
      <c r="U164">
        <v>4.7</v>
      </c>
      <c r="V164">
        <v>5.0999999999999996</v>
      </c>
      <c r="W164">
        <v>4</v>
      </c>
      <c r="X164">
        <v>2.9</v>
      </c>
      <c r="Y164">
        <v>3.2</v>
      </c>
      <c r="Z164">
        <v>3.2</v>
      </c>
      <c r="AA164">
        <v>3.7</v>
      </c>
      <c r="AB164">
        <v>4.2</v>
      </c>
      <c r="AC164">
        <v>3.8</v>
      </c>
      <c r="AD164">
        <v>1.1000000000000001</v>
      </c>
      <c r="AE164">
        <v>-3.6</v>
      </c>
      <c r="AF164">
        <v>0</v>
      </c>
      <c r="AG164">
        <v>-1</v>
      </c>
      <c r="AH164">
        <v>-2.9</v>
      </c>
      <c r="AI164">
        <v>-1.7</v>
      </c>
      <c r="AJ164">
        <v>1.4</v>
      </c>
      <c r="AK164">
        <v>3.6</v>
      </c>
      <c r="AL164">
        <v>3.2</v>
      </c>
      <c r="AM164">
        <v>3</v>
      </c>
      <c r="AN164">
        <v>2.5</v>
      </c>
      <c r="AO164">
        <v>2.1</v>
      </c>
      <c r="AP164">
        <v>1.9</v>
      </c>
      <c r="AQ164">
        <v>1.7</v>
      </c>
      <c r="AR164">
        <v>1.7</v>
      </c>
      <c r="AS164">
        <v>1.7</v>
      </c>
      <c r="AT164">
        <v>1.6</v>
      </c>
      <c r="AU164" s="596">
        <v>6.8</v>
      </c>
    </row>
    <row r="165" spans="1:47">
      <c r="A165" t="s">
        <v>6011</v>
      </c>
      <c r="B165">
        <v>5.8</v>
      </c>
      <c r="C165">
        <v>5.3</v>
      </c>
      <c r="D165">
        <v>5.2</v>
      </c>
      <c r="E165">
        <v>3.3</v>
      </c>
      <c r="F165">
        <v>6.7</v>
      </c>
      <c r="G165">
        <v>5</v>
      </c>
      <c r="H165">
        <v>4.3</v>
      </c>
      <c r="I165">
        <v>1.5</v>
      </c>
      <c r="J165">
        <v>2.7</v>
      </c>
      <c r="K165">
        <v>2.2999999999999998</v>
      </c>
      <c r="L165">
        <v>6.2</v>
      </c>
      <c r="M165">
        <v>10.8</v>
      </c>
      <c r="N165">
        <v>-3.1</v>
      </c>
      <c r="O165">
        <v>7.5</v>
      </c>
      <c r="P165">
        <v>8</v>
      </c>
      <c r="Q165">
        <v>6.1</v>
      </c>
      <c r="R165">
        <v>12.2</v>
      </c>
      <c r="S165">
        <v>10.3</v>
      </c>
      <c r="T165">
        <v>-1.6</v>
      </c>
      <c r="U165">
        <v>2.9</v>
      </c>
      <c r="V165">
        <v>8.4</v>
      </c>
      <c r="W165">
        <v>-1.9</v>
      </c>
      <c r="X165">
        <v>3.7</v>
      </c>
      <c r="Y165">
        <v>5.9</v>
      </c>
      <c r="Z165">
        <v>5.4</v>
      </c>
      <c r="AA165">
        <v>6.2</v>
      </c>
      <c r="AB165">
        <v>7.7</v>
      </c>
      <c r="AC165">
        <v>6.8</v>
      </c>
      <c r="AD165">
        <v>6</v>
      </c>
      <c r="AE165">
        <v>3.5</v>
      </c>
      <c r="AF165">
        <v>8</v>
      </c>
      <c r="AG165">
        <v>8.4</v>
      </c>
      <c r="AH165">
        <v>9.1</v>
      </c>
      <c r="AI165">
        <v>3.4</v>
      </c>
      <c r="AJ165">
        <v>5</v>
      </c>
      <c r="AK165">
        <v>5</v>
      </c>
      <c r="AL165">
        <v>4.5</v>
      </c>
      <c r="AM165">
        <v>3.3</v>
      </c>
      <c r="AN165">
        <v>3</v>
      </c>
      <c r="AO165">
        <v>3.5</v>
      </c>
      <c r="AP165">
        <v>4</v>
      </c>
      <c r="AQ165">
        <v>4.3</v>
      </c>
      <c r="AR165">
        <v>4.5</v>
      </c>
      <c r="AS165">
        <v>4.5999999999999996</v>
      </c>
      <c r="AT165">
        <v>4.8</v>
      </c>
      <c r="AU165" s="596">
        <v>2.1</v>
      </c>
    </row>
    <row r="166" spans="1:47">
      <c r="A166" t="s">
        <v>6012</v>
      </c>
      <c r="B166">
        <v>2.5</v>
      </c>
      <c r="C166">
        <v>6.3</v>
      </c>
      <c r="D166">
        <v>4.0999999999999996</v>
      </c>
      <c r="E166">
        <v>-1.5</v>
      </c>
      <c r="F166">
        <v>-5.6</v>
      </c>
      <c r="G166">
        <v>-0.6</v>
      </c>
      <c r="H166">
        <v>9.9</v>
      </c>
      <c r="I166">
        <v>6.5</v>
      </c>
      <c r="J166">
        <v>4.4000000000000004</v>
      </c>
      <c r="K166">
        <v>1.4</v>
      </c>
      <c r="L166">
        <v>-1.7</v>
      </c>
      <c r="M166">
        <v>7</v>
      </c>
      <c r="N166">
        <v>5.5</v>
      </c>
      <c r="O166">
        <v>2.8</v>
      </c>
      <c r="P166">
        <v>3.5</v>
      </c>
      <c r="Q166">
        <v>8.9</v>
      </c>
      <c r="R166">
        <v>5.5</v>
      </c>
      <c r="S166">
        <v>6.1</v>
      </c>
      <c r="T166">
        <v>8.1999999999999993</v>
      </c>
      <c r="U166">
        <v>4.2</v>
      </c>
      <c r="V166">
        <v>8.4</v>
      </c>
      <c r="W166">
        <v>10.9</v>
      </c>
      <c r="X166">
        <v>5.9</v>
      </c>
      <c r="Y166">
        <v>6.3</v>
      </c>
      <c r="Z166">
        <v>5.0999999999999996</v>
      </c>
      <c r="AA166">
        <v>5.6</v>
      </c>
      <c r="AB166">
        <v>6.5</v>
      </c>
      <c r="AC166">
        <v>5.7</v>
      </c>
      <c r="AD166">
        <v>3.8</v>
      </c>
      <c r="AE166">
        <v>-2.8</v>
      </c>
      <c r="AF166">
        <v>3.9</v>
      </c>
      <c r="AG166">
        <v>-2.8</v>
      </c>
      <c r="AH166">
        <v>-17</v>
      </c>
      <c r="AI166">
        <v>2</v>
      </c>
      <c r="AJ166">
        <v>4.7</v>
      </c>
      <c r="AK166">
        <v>1.9</v>
      </c>
      <c r="AL166">
        <v>2.9</v>
      </c>
      <c r="AM166">
        <v>1.7</v>
      </c>
      <c r="AN166">
        <v>-2.1</v>
      </c>
      <c r="AO166">
        <v>-2.2999999999999998</v>
      </c>
      <c r="AP166">
        <v>-1.3</v>
      </c>
      <c r="AQ166">
        <v>-0.7</v>
      </c>
      <c r="AR166">
        <v>0.9</v>
      </c>
      <c r="AS166">
        <v>1.1000000000000001</v>
      </c>
      <c r="AT166">
        <v>1.5</v>
      </c>
      <c r="AU166" s="596" t="s">
        <v>5849</v>
      </c>
    </row>
    <row r="167" spans="1:47">
      <c r="A167" t="s">
        <v>6013</v>
      </c>
      <c r="B167">
        <v>-6.5</v>
      </c>
      <c r="C167">
        <v>1.9</v>
      </c>
      <c r="D167">
        <v>-6.3</v>
      </c>
      <c r="E167">
        <v>-5.0999999999999996</v>
      </c>
      <c r="F167">
        <v>-3</v>
      </c>
      <c r="G167">
        <v>-0.9</v>
      </c>
      <c r="H167">
        <v>-2.4</v>
      </c>
      <c r="I167">
        <v>-8.8000000000000007</v>
      </c>
      <c r="J167">
        <v>10.8</v>
      </c>
      <c r="K167">
        <v>2.2999999999999998</v>
      </c>
      <c r="L167">
        <v>-1.5</v>
      </c>
      <c r="M167">
        <v>-13.8</v>
      </c>
      <c r="N167">
        <v>3.9</v>
      </c>
      <c r="O167">
        <v>-2.2000000000000002</v>
      </c>
      <c r="P167">
        <v>-7</v>
      </c>
      <c r="Q167">
        <v>11.3</v>
      </c>
      <c r="R167">
        <v>11.2</v>
      </c>
      <c r="S167">
        <v>7</v>
      </c>
      <c r="T167">
        <v>2.2000000000000002</v>
      </c>
      <c r="U167">
        <v>-0.9</v>
      </c>
      <c r="V167">
        <v>-0.1</v>
      </c>
      <c r="W167">
        <v>4.9000000000000004</v>
      </c>
      <c r="X167">
        <v>3.7</v>
      </c>
      <c r="Y167">
        <v>6.2</v>
      </c>
      <c r="Z167">
        <v>7.3</v>
      </c>
      <c r="AA167">
        <v>4.9000000000000004</v>
      </c>
      <c r="AB167">
        <v>5.8</v>
      </c>
      <c r="AC167">
        <v>5.0999999999999996</v>
      </c>
      <c r="AD167">
        <v>4.0999999999999996</v>
      </c>
      <c r="AE167">
        <v>3</v>
      </c>
      <c r="AF167">
        <v>5.2</v>
      </c>
      <c r="AG167">
        <v>5.8</v>
      </c>
      <c r="AH167">
        <v>2.7</v>
      </c>
      <c r="AI167">
        <v>2.9</v>
      </c>
      <c r="AJ167">
        <v>0.3</v>
      </c>
      <c r="AK167">
        <v>-3.4</v>
      </c>
      <c r="AL167">
        <v>-5.6</v>
      </c>
      <c r="AM167">
        <v>1.7</v>
      </c>
      <c r="AN167">
        <v>2</v>
      </c>
      <c r="AO167">
        <v>2.2000000000000002</v>
      </c>
      <c r="AP167">
        <v>2.5</v>
      </c>
      <c r="AQ167">
        <v>2.1</v>
      </c>
      <c r="AR167">
        <v>2.5</v>
      </c>
      <c r="AS167">
        <v>3</v>
      </c>
      <c r="AT167">
        <v>3</v>
      </c>
      <c r="AU167" s="596">
        <v>5.4</v>
      </c>
    </row>
    <row r="168" spans="1:47">
      <c r="A168" t="s">
        <v>6014</v>
      </c>
      <c r="B168">
        <v>4.5999999999999996</v>
      </c>
      <c r="C168">
        <v>4.5</v>
      </c>
      <c r="D168">
        <v>1.4</v>
      </c>
      <c r="E168">
        <v>2.1</v>
      </c>
      <c r="F168">
        <v>4.3</v>
      </c>
      <c r="G168">
        <v>2.2999999999999998</v>
      </c>
      <c r="H168">
        <v>2.9</v>
      </c>
      <c r="I168">
        <v>3.3</v>
      </c>
      <c r="J168">
        <v>2.5</v>
      </c>
      <c r="K168">
        <v>2.5</v>
      </c>
      <c r="L168">
        <v>0.8</v>
      </c>
      <c r="M168">
        <v>-1</v>
      </c>
      <c r="N168">
        <v>-1</v>
      </c>
      <c r="O168">
        <v>-1.8</v>
      </c>
      <c r="P168">
        <v>4.0999999999999996</v>
      </c>
      <c r="Q168">
        <v>4</v>
      </c>
      <c r="R168">
        <v>1.5</v>
      </c>
      <c r="S168">
        <v>2.9</v>
      </c>
      <c r="T168">
        <v>4.2</v>
      </c>
      <c r="U168">
        <v>4.5</v>
      </c>
      <c r="V168">
        <v>4.7</v>
      </c>
      <c r="W168">
        <v>1.6</v>
      </c>
      <c r="X168">
        <v>2.1</v>
      </c>
      <c r="Y168">
        <v>2.4</v>
      </c>
      <c r="Z168">
        <v>4.3</v>
      </c>
      <c r="AA168">
        <v>2.8</v>
      </c>
      <c r="AB168">
        <v>4.7</v>
      </c>
      <c r="AC168">
        <v>3.4</v>
      </c>
      <c r="AD168">
        <v>-0.6</v>
      </c>
      <c r="AE168">
        <v>-5.2</v>
      </c>
      <c r="AF168">
        <v>6</v>
      </c>
      <c r="AG168">
        <v>2.7</v>
      </c>
      <c r="AH168">
        <v>-0.3</v>
      </c>
      <c r="AI168">
        <v>1.2</v>
      </c>
      <c r="AJ168">
        <v>2.6</v>
      </c>
      <c r="AK168">
        <v>4.5</v>
      </c>
      <c r="AL168">
        <v>2.7</v>
      </c>
      <c r="AM168">
        <v>2.1</v>
      </c>
      <c r="AN168">
        <v>2.2999999999999998</v>
      </c>
      <c r="AO168">
        <v>1.2</v>
      </c>
      <c r="AP168">
        <v>1.8</v>
      </c>
      <c r="AQ168">
        <v>1.9</v>
      </c>
      <c r="AR168">
        <v>2</v>
      </c>
      <c r="AS168">
        <v>2</v>
      </c>
      <c r="AT168">
        <v>2</v>
      </c>
      <c r="AU168" s="596">
        <v>3</v>
      </c>
    </row>
    <row r="169" spans="1:47">
      <c r="A169" t="s">
        <v>6015</v>
      </c>
      <c r="B169">
        <v>5.0999999999999996</v>
      </c>
      <c r="C169">
        <v>1.6</v>
      </c>
      <c r="D169">
        <v>-1.3</v>
      </c>
      <c r="E169">
        <v>0.6</v>
      </c>
      <c r="F169">
        <v>3.1</v>
      </c>
      <c r="G169">
        <v>3.6</v>
      </c>
      <c r="H169">
        <v>1.9</v>
      </c>
      <c r="I169">
        <v>1.6</v>
      </c>
      <c r="J169">
        <v>3.3</v>
      </c>
      <c r="K169">
        <v>4.4000000000000004</v>
      </c>
      <c r="L169">
        <v>3.6</v>
      </c>
      <c r="M169">
        <v>-0.8</v>
      </c>
      <c r="N169">
        <v>-0.2</v>
      </c>
      <c r="O169">
        <v>-0.1</v>
      </c>
      <c r="P169">
        <v>1.3</v>
      </c>
      <c r="Q169">
        <v>0.5</v>
      </c>
      <c r="R169">
        <v>0.5</v>
      </c>
      <c r="S169">
        <v>2.2999999999999998</v>
      </c>
      <c r="T169">
        <v>2.9</v>
      </c>
      <c r="U169">
        <v>1.7</v>
      </c>
      <c r="V169">
        <v>4.0999999999999996</v>
      </c>
      <c r="W169">
        <v>1.3</v>
      </c>
      <c r="X169">
        <v>0.2</v>
      </c>
      <c r="Y169">
        <v>0.1</v>
      </c>
      <c r="Z169">
        <v>2.6</v>
      </c>
      <c r="AA169">
        <v>3.2</v>
      </c>
      <c r="AB169">
        <v>4.0999999999999996</v>
      </c>
      <c r="AC169">
        <v>4.0999999999999996</v>
      </c>
      <c r="AD169">
        <v>2.1</v>
      </c>
      <c r="AE169">
        <v>-2.2000000000000002</v>
      </c>
      <c r="AF169">
        <v>2.9</v>
      </c>
      <c r="AG169">
        <v>1.8</v>
      </c>
      <c r="AH169">
        <v>1</v>
      </c>
      <c r="AI169">
        <v>1.9</v>
      </c>
      <c r="AJ169">
        <v>2.5</v>
      </c>
      <c r="AK169">
        <v>1.3</v>
      </c>
      <c r="AL169">
        <v>1.6</v>
      </c>
      <c r="AM169">
        <v>1.7</v>
      </c>
      <c r="AN169">
        <v>2.5</v>
      </c>
      <c r="AO169">
        <v>1.1000000000000001</v>
      </c>
      <c r="AP169">
        <v>1.5</v>
      </c>
      <c r="AQ169">
        <v>1.6</v>
      </c>
      <c r="AR169">
        <v>1.6</v>
      </c>
      <c r="AS169">
        <v>1.6</v>
      </c>
      <c r="AT169">
        <v>1.6</v>
      </c>
      <c r="AU169" s="596">
        <v>2.2000000000000002</v>
      </c>
    </row>
    <row r="170" spans="1:47">
      <c r="A170" t="s">
        <v>6016</v>
      </c>
      <c r="B170">
        <v>10.5</v>
      </c>
      <c r="C170">
        <v>8.5</v>
      </c>
      <c r="D170">
        <v>2.6</v>
      </c>
      <c r="E170">
        <v>1.6</v>
      </c>
      <c r="F170">
        <v>-6.5</v>
      </c>
      <c r="G170">
        <v>7.3</v>
      </c>
      <c r="H170">
        <v>-4.8</v>
      </c>
      <c r="I170">
        <v>1.3</v>
      </c>
      <c r="J170">
        <v>12.7</v>
      </c>
      <c r="K170">
        <v>-6.1</v>
      </c>
      <c r="L170">
        <v>10.4</v>
      </c>
      <c r="M170">
        <v>10.7</v>
      </c>
      <c r="N170">
        <v>13.2</v>
      </c>
      <c r="O170">
        <v>7.4</v>
      </c>
      <c r="P170">
        <v>5.5</v>
      </c>
      <c r="Q170">
        <v>5.4</v>
      </c>
      <c r="R170">
        <v>3</v>
      </c>
      <c r="S170">
        <v>-1.1000000000000001</v>
      </c>
      <c r="T170">
        <v>5.6</v>
      </c>
      <c r="U170">
        <v>-3.1</v>
      </c>
      <c r="V170">
        <v>2.2999999999999998</v>
      </c>
      <c r="W170">
        <v>3.7</v>
      </c>
      <c r="X170">
        <v>5.9</v>
      </c>
      <c r="Y170">
        <v>-2</v>
      </c>
      <c r="Z170">
        <v>6.9</v>
      </c>
      <c r="AA170">
        <v>6.2</v>
      </c>
      <c r="AB170">
        <v>5</v>
      </c>
      <c r="AC170">
        <v>5.7</v>
      </c>
      <c r="AD170">
        <v>4.5</v>
      </c>
      <c r="AE170">
        <v>5.9</v>
      </c>
      <c r="AF170">
        <v>3.4</v>
      </c>
      <c r="AG170" t="s">
        <v>5849</v>
      </c>
      <c r="AH170" t="s">
        <v>5849</v>
      </c>
      <c r="AI170" t="s">
        <v>5849</v>
      </c>
      <c r="AJ170" t="s">
        <v>5849</v>
      </c>
      <c r="AK170" t="s">
        <v>5849</v>
      </c>
      <c r="AL170" t="s">
        <v>5849</v>
      </c>
      <c r="AM170" t="s">
        <v>5849</v>
      </c>
      <c r="AN170" t="s">
        <v>5849</v>
      </c>
      <c r="AO170" t="s">
        <v>5849</v>
      </c>
      <c r="AP170" t="s">
        <v>5849</v>
      </c>
      <c r="AQ170" t="s">
        <v>5849</v>
      </c>
      <c r="AR170" t="s">
        <v>5849</v>
      </c>
      <c r="AS170" t="s">
        <v>5849</v>
      </c>
      <c r="AT170" t="s">
        <v>5849</v>
      </c>
      <c r="AU170" s="596">
        <v>1.4</v>
      </c>
    </row>
    <row r="171" spans="1:47">
      <c r="A171" t="s">
        <v>6017</v>
      </c>
      <c r="B171">
        <v>-1.1000000000000001</v>
      </c>
      <c r="C171">
        <v>-10.3</v>
      </c>
      <c r="D171">
        <v>3.1</v>
      </c>
      <c r="E171">
        <v>-3.9</v>
      </c>
      <c r="F171">
        <v>-6</v>
      </c>
      <c r="G171">
        <v>9.3000000000000007</v>
      </c>
      <c r="H171">
        <v>-5.8</v>
      </c>
      <c r="I171">
        <v>-2.9</v>
      </c>
      <c r="J171">
        <v>2</v>
      </c>
      <c r="K171">
        <v>3.1</v>
      </c>
      <c r="L171">
        <v>-2.2000000000000002</v>
      </c>
      <c r="M171">
        <v>1.2</v>
      </c>
      <c r="N171">
        <v>0.7</v>
      </c>
      <c r="O171">
        <v>1.1000000000000001</v>
      </c>
      <c r="P171">
        <v>2.2000000000000002</v>
      </c>
      <c r="Q171">
        <v>2</v>
      </c>
      <c r="R171">
        <v>1.5</v>
      </c>
      <c r="S171">
        <v>1</v>
      </c>
      <c r="T171">
        <v>2.5</v>
      </c>
      <c r="U171">
        <v>2.5</v>
      </c>
      <c r="V171">
        <v>0.4</v>
      </c>
      <c r="W171">
        <v>2.4</v>
      </c>
      <c r="X171">
        <v>2.4</v>
      </c>
      <c r="Y171">
        <v>6.6</v>
      </c>
      <c r="Z171">
        <v>3.8</v>
      </c>
      <c r="AA171">
        <v>7.1</v>
      </c>
      <c r="AB171">
        <v>9.1</v>
      </c>
      <c r="AC171">
        <v>3.3</v>
      </c>
      <c r="AD171">
        <v>8.1999999999999993</v>
      </c>
      <c r="AE171">
        <v>2.4</v>
      </c>
      <c r="AF171">
        <v>6.7</v>
      </c>
      <c r="AG171">
        <v>4.4000000000000004</v>
      </c>
      <c r="AH171">
        <v>3.1</v>
      </c>
      <c r="AI171">
        <v>4.8</v>
      </c>
      <c r="AJ171">
        <v>6.5</v>
      </c>
      <c r="AK171">
        <v>3.8</v>
      </c>
      <c r="AL171">
        <v>4.2</v>
      </c>
      <c r="AM171">
        <v>3.9</v>
      </c>
      <c r="AN171">
        <v>3</v>
      </c>
      <c r="AO171">
        <v>4</v>
      </c>
      <c r="AP171">
        <v>4.5</v>
      </c>
      <c r="AQ171">
        <v>5</v>
      </c>
      <c r="AR171">
        <v>5</v>
      </c>
      <c r="AS171">
        <v>5</v>
      </c>
      <c r="AT171">
        <v>5</v>
      </c>
      <c r="AU171" s="596" t="s">
        <v>5849</v>
      </c>
    </row>
    <row r="172" spans="1:47">
      <c r="A172" t="s">
        <v>6018</v>
      </c>
      <c r="B172">
        <v>8</v>
      </c>
      <c r="C172">
        <v>7.1</v>
      </c>
      <c r="D172">
        <v>4.8</v>
      </c>
      <c r="E172">
        <v>9</v>
      </c>
      <c r="F172">
        <v>10</v>
      </c>
      <c r="G172">
        <v>4.8</v>
      </c>
      <c r="H172">
        <v>11.5</v>
      </c>
      <c r="I172">
        <v>12.7</v>
      </c>
      <c r="J172">
        <v>8</v>
      </c>
      <c r="K172">
        <v>8.6999999999999993</v>
      </c>
      <c r="L172">
        <v>5.6</v>
      </c>
      <c r="M172">
        <v>8.4</v>
      </c>
      <c r="N172">
        <v>8.3000000000000007</v>
      </c>
      <c r="O172">
        <v>6.8</v>
      </c>
      <c r="P172">
        <v>7.5</v>
      </c>
      <c r="Q172">
        <v>6.5</v>
      </c>
      <c r="R172">
        <v>6.2</v>
      </c>
      <c r="S172">
        <v>6.1</v>
      </c>
      <c r="T172">
        <v>4.2</v>
      </c>
      <c r="U172">
        <v>6.7</v>
      </c>
      <c r="V172">
        <v>6.4</v>
      </c>
      <c r="W172">
        <v>-1.3</v>
      </c>
      <c r="X172">
        <v>5.6</v>
      </c>
      <c r="Y172">
        <v>4.0999999999999996</v>
      </c>
      <c r="Z172">
        <v>6.5</v>
      </c>
      <c r="AA172">
        <v>5.4</v>
      </c>
      <c r="AB172">
        <v>5.6</v>
      </c>
      <c r="AC172">
        <v>6.5</v>
      </c>
      <c r="AD172">
        <v>0.7</v>
      </c>
      <c r="AE172">
        <v>-1.6</v>
      </c>
      <c r="AF172">
        <v>10.6</v>
      </c>
      <c r="AG172">
        <v>3.8</v>
      </c>
      <c r="AH172">
        <v>2.1</v>
      </c>
      <c r="AI172">
        <v>2.2000000000000002</v>
      </c>
      <c r="AJ172">
        <v>4</v>
      </c>
      <c r="AK172">
        <v>0.8</v>
      </c>
      <c r="AL172">
        <v>1.5</v>
      </c>
      <c r="AM172">
        <v>3.1</v>
      </c>
      <c r="AN172">
        <v>2.6</v>
      </c>
      <c r="AO172">
        <v>2.5</v>
      </c>
      <c r="AP172">
        <v>2.5</v>
      </c>
      <c r="AQ172">
        <v>2.4</v>
      </c>
      <c r="AR172">
        <v>2.2999999999999998</v>
      </c>
      <c r="AS172">
        <v>2.2000000000000002</v>
      </c>
      <c r="AT172">
        <v>2.1</v>
      </c>
      <c r="AU172" s="596">
        <v>4.0999999999999996</v>
      </c>
    </row>
    <row r="173" spans="1:47">
      <c r="A173" t="s">
        <v>6019</v>
      </c>
      <c r="B173" t="s">
        <v>5849</v>
      </c>
      <c r="C173" t="s">
        <v>5849</v>
      </c>
      <c r="D173" t="s">
        <v>5849</v>
      </c>
      <c r="E173" t="s">
        <v>5849</v>
      </c>
      <c r="F173" t="s">
        <v>5849</v>
      </c>
      <c r="G173" t="s">
        <v>5849</v>
      </c>
      <c r="H173" t="s">
        <v>5849</v>
      </c>
      <c r="I173" t="s">
        <v>5849</v>
      </c>
      <c r="J173" t="s">
        <v>5849</v>
      </c>
      <c r="K173" t="s">
        <v>5849</v>
      </c>
      <c r="L173" t="s">
        <v>5849</v>
      </c>
      <c r="M173" t="s">
        <v>5849</v>
      </c>
      <c r="N173" t="s">
        <v>5849</v>
      </c>
      <c r="O173">
        <v>-11.1</v>
      </c>
      <c r="P173">
        <v>-21.4</v>
      </c>
      <c r="Q173">
        <v>-12.5</v>
      </c>
      <c r="R173">
        <v>-4.4000000000000004</v>
      </c>
      <c r="S173">
        <v>1.7</v>
      </c>
      <c r="T173">
        <v>5.3</v>
      </c>
      <c r="U173">
        <v>3.7</v>
      </c>
      <c r="V173">
        <v>8.3000000000000007</v>
      </c>
      <c r="W173">
        <v>10.199999999999999</v>
      </c>
      <c r="X173">
        <v>9.1</v>
      </c>
      <c r="Y173">
        <v>10.199999999999999</v>
      </c>
      <c r="Z173">
        <v>10.6</v>
      </c>
      <c r="AA173">
        <v>6.7</v>
      </c>
      <c r="AB173">
        <v>7</v>
      </c>
      <c r="AC173">
        <v>7.8</v>
      </c>
      <c r="AD173">
        <v>7.9</v>
      </c>
      <c r="AE173">
        <v>3.9</v>
      </c>
      <c r="AF173">
        <v>6.5</v>
      </c>
      <c r="AG173">
        <v>7.4</v>
      </c>
      <c r="AH173">
        <v>7.5</v>
      </c>
      <c r="AI173">
        <v>7.4</v>
      </c>
      <c r="AJ173">
        <v>6.7</v>
      </c>
      <c r="AK173">
        <v>6</v>
      </c>
      <c r="AL173">
        <v>6.9</v>
      </c>
      <c r="AM173">
        <v>7.1</v>
      </c>
      <c r="AN173">
        <v>7</v>
      </c>
      <c r="AO173">
        <v>5</v>
      </c>
      <c r="AP173">
        <v>4.5</v>
      </c>
      <c r="AQ173">
        <v>4.5</v>
      </c>
      <c r="AR173">
        <v>4.5</v>
      </c>
      <c r="AS173">
        <v>4</v>
      </c>
      <c r="AT173">
        <v>4</v>
      </c>
      <c r="AU173" s="596">
        <v>2.7</v>
      </c>
    </row>
    <row r="174" spans="1:47">
      <c r="A174" t="s">
        <v>6020</v>
      </c>
      <c r="B174">
        <v>3.3</v>
      </c>
      <c r="C174">
        <v>0.5</v>
      </c>
      <c r="D174">
        <v>0.6</v>
      </c>
      <c r="E174">
        <v>2.4</v>
      </c>
      <c r="F174">
        <v>3.4</v>
      </c>
      <c r="G174">
        <v>4.5999999999999996</v>
      </c>
      <c r="H174">
        <v>6.6</v>
      </c>
      <c r="I174">
        <v>5.9</v>
      </c>
      <c r="J174">
        <v>4.4000000000000004</v>
      </c>
      <c r="K174">
        <v>3.8</v>
      </c>
      <c r="L174">
        <v>7</v>
      </c>
      <c r="M174">
        <v>2.1</v>
      </c>
      <c r="N174">
        <v>0.6</v>
      </c>
      <c r="O174">
        <v>1.2</v>
      </c>
      <c r="P174">
        <v>1.6</v>
      </c>
      <c r="Q174">
        <v>3.6</v>
      </c>
      <c r="R174">
        <v>4.5</v>
      </c>
      <c r="S174">
        <v>3.5</v>
      </c>
      <c r="T174">
        <v>3.7</v>
      </c>
      <c r="U174">
        <v>4.8</v>
      </c>
      <c r="V174">
        <v>4.9000000000000004</v>
      </c>
      <c r="W174">
        <v>0.8</v>
      </c>
      <c r="X174">
        <v>7</v>
      </c>
      <c r="Y174">
        <v>8.8000000000000007</v>
      </c>
      <c r="Z174">
        <v>8.5</v>
      </c>
      <c r="AA174">
        <v>7.9</v>
      </c>
      <c r="AB174">
        <v>4.7</v>
      </c>
      <c r="AC174">
        <v>8.5</v>
      </c>
      <c r="AD174">
        <v>5.6</v>
      </c>
      <c r="AE174">
        <v>5.4</v>
      </c>
      <c r="AF174">
        <v>6.4</v>
      </c>
      <c r="AG174">
        <v>7.9</v>
      </c>
      <c r="AH174">
        <v>5.0999999999999996</v>
      </c>
      <c r="AI174">
        <v>6.8</v>
      </c>
      <c r="AJ174">
        <v>6.7</v>
      </c>
      <c r="AK174">
        <v>6.2</v>
      </c>
      <c r="AL174">
        <v>6.9</v>
      </c>
      <c r="AM174">
        <v>6.8</v>
      </c>
      <c r="AN174">
        <v>6.6</v>
      </c>
      <c r="AO174">
        <v>4</v>
      </c>
      <c r="AP174">
        <v>4.2</v>
      </c>
      <c r="AQ174">
        <v>4.3</v>
      </c>
      <c r="AR174">
        <v>4.9000000000000004</v>
      </c>
      <c r="AS174">
        <v>4.9000000000000004</v>
      </c>
      <c r="AT174">
        <v>4.9000000000000004</v>
      </c>
      <c r="AU174" s="596">
        <v>4.5</v>
      </c>
    </row>
    <row r="175" spans="1:47">
      <c r="A175" t="s">
        <v>6021</v>
      </c>
      <c r="B175">
        <v>4.5999999999999996</v>
      </c>
      <c r="C175">
        <v>5.9</v>
      </c>
      <c r="D175">
        <v>5.4</v>
      </c>
      <c r="E175">
        <v>5.6</v>
      </c>
      <c r="F175">
        <v>5.8</v>
      </c>
      <c r="G175">
        <v>4.5999999999999996</v>
      </c>
      <c r="H175">
        <v>5.5</v>
      </c>
      <c r="I175">
        <v>9.5</v>
      </c>
      <c r="J175">
        <v>13.3</v>
      </c>
      <c r="K175">
        <v>12.2</v>
      </c>
      <c r="L175">
        <v>11.6</v>
      </c>
      <c r="M175">
        <v>8.4</v>
      </c>
      <c r="N175">
        <v>9.1999999999999993</v>
      </c>
      <c r="O175">
        <v>8.6999999999999993</v>
      </c>
      <c r="P175">
        <v>8</v>
      </c>
      <c r="Q175">
        <v>8.1</v>
      </c>
      <c r="R175">
        <v>5.7</v>
      </c>
      <c r="S175">
        <v>-2.8</v>
      </c>
      <c r="T175">
        <v>-7.6</v>
      </c>
      <c r="U175">
        <v>4.5999999999999996</v>
      </c>
      <c r="V175">
        <v>4.5</v>
      </c>
      <c r="W175">
        <v>3.4</v>
      </c>
      <c r="X175">
        <v>6.1</v>
      </c>
      <c r="Y175">
        <v>7.2</v>
      </c>
      <c r="Z175">
        <v>6.3</v>
      </c>
      <c r="AA175">
        <v>4.2</v>
      </c>
      <c r="AB175">
        <v>5</v>
      </c>
      <c r="AC175">
        <v>5.4</v>
      </c>
      <c r="AD175">
        <v>1.7</v>
      </c>
      <c r="AE175">
        <v>-0.7</v>
      </c>
      <c r="AF175">
        <v>7.5</v>
      </c>
      <c r="AG175">
        <v>0.8</v>
      </c>
      <c r="AH175">
        <v>7.2</v>
      </c>
      <c r="AI175">
        <v>2.7</v>
      </c>
      <c r="AJ175">
        <v>1</v>
      </c>
      <c r="AK175">
        <v>3.1</v>
      </c>
      <c r="AL175">
        <v>3.4</v>
      </c>
      <c r="AM175">
        <v>4</v>
      </c>
      <c r="AN175">
        <v>4.0999999999999996</v>
      </c>
      <c r="AO175">
        <v>3.5</v>
      </c>
      <c r="AP175">
        <v>3.5</v>
      </c>
      <c r="AQ175">
        <v>3.5</v>
      </c>
      <c r="AR175">
        <v>3.5</v>
      </c>
      <c r="AS175">
        <v>3.6</v>
      </c>
      <c r="AT175">
        <v>3.6</v>
      </c>
      <c r="AU175" s="596">
        <v>6</v>
      </c>
    </row>
    <row r="176" spans="1:47">
      <c r="A176" t="s">
        <v>6022</v>
      </c>
      <c r="B176" t="s">
        <v>5849</v>
      </c>
      <c r="C176" t="s">
        <v>5849</v>
      </c>
      <c r="D176" t="s">
        <v>5849</v>
      </c>
      <c r="E176" t="s">
        <v>5849</v>
      </c>
      <c r="F176" t="s">
        <v>5849</v>
      </c>
      <c r="G176" t="s">
        <v>5849</v>
      </c>
      <c r="H176" t="s">
        <v>5849</v>
      </c>
      <c r="I176" t="s">
        <v>5849</v>
      </c>
      <c r="J176" t="s">
        <v>5849</v>
      </c>
      <c r="K176" t="s">
        <v>5849</v>
      </c>
      <c r="L176" t="s">
        <v>5849</v>
      </c>
      <c r="M176" t="s">
        <v>5849</v>
      </c>
      <c r="N176" t="s">
        <v>5849</v>
      </c>
      <c r="O176" t="s">
        <v>5849</v>
      </c>
      <c r="P176" t="s">
        <v>5849</v>
      </c>
      <c r="Q176" t="s">
        <v>5849</v>
      </c>
      <c r="R176" t="s">
        <v>5849</v>
      </c>
      <c r="S176" t="s">
        <v>5849</v>
      </c>
      <c r="T176" t="s">
        <v>5849</v>
      </c>
      <c r="U176" t="s">
        <v>5849</v>
      </c>
      <c r="V176" t="s">
        <v>5849</v>
      </c>
      <c r="W176">
        <v>16.3</v>
      </c>
      <c r="X176">
        <v>-6.7</v>
      </c>
      <c r="Y176">
        <v>-2.2000000000000002</v>
      </c>
      <c r="Z176">
        <v>0.4</v>
      </c>
      <c r="AA176">
        <v>3</v>
      </c>
      <c r="AB176">
        <v>-4.7</v>
      </c>
      <c r="AC176">
        <v>9.8000000000000007</v>
      </c>
      <c r="AD176">
        <v>11.4</v>
      </c>
      <c r="AE176">
        <v>9.9</v>
      </c>
      <c r="AF176">
        <v>8.5</v>
      </c>
      <c r="AG176">
        <v>7.7</v>
      </c>
      <c r="AH176">
        <v>5.5</v>
      </c>
      <c r="AI176">
        <v>2.5</v>
      </c>
      <c r="AJ176">
        <v>4.0999999999999996</v>
      </c>
      <c r="AK176">
        <v>4</v>
      </c>
      <c r="AL176">
        <v>5.3</v>
      </c>
      <c r="AM176">
        <v>-4.5999999999999996</v>
      </c>
      <c r="AN176">
        <v>0.8</v>
      </c>
      <c r="AO176">
        <v>5</v>
      </c>
      <c r="AP176">
        <v>4.8</v>
      </c>
      <c r="AQ176">
        <v>4.8</v>
      </c>
      <c r="AR176">
        <v>4.8</v>
      </c>
      <c r="AS176">
        <v>4.8</v>
      </c>
      <c r="AT176">
        <v>4.8</v>
      </c>
      <c r="AU176" s="596">
        <v>2.9</v>
      </c>
    </row>
    <row r="177" spans="1:47">
      <c r="A177" t="s">
        <v>6023</v>
      </c>
      <c r="B177">
        <v>-2.2999999999999998</v>
      </c>
      <c r="C177">
        <v>-3.4</v>
      </c>
      <c r="D177">
        <v>-3.7</v>
      </c>
      <c r="E177">
        <v>-5.2</v>
      </c>
      <c r="F177">
        <v>5.9</v>
      </c>
      <c r="G177">
        <v>3.7</v>
      </c>
      <c r="H177">
        <v>3.3</v>
      </c>
      <c r="I177">
        <v>-2.5</v>
      </c>
      <c r="J177">
        <v>10.1</v>
      </c>
      <c r="K177">
        <v>4.0999999999999996</v>
      </c>
      <c r="L177">
        <v>5.9</v>
      </c>
      <c r="M177">
        <v>-0.6</v>
      </c>
      <c r="N177">
        <v>-3.2</v>
      </c>
      <c r="O177">
        <v>-16.3</v>
      </c>
      <c r="P177">
        <v>13.9</v>
      </c>
      <c r="Q177">
        <v>19.7</v>
      </c>
      <c r="R177">
        <v>-3.9</v>
      </c>
      <c r="S177">
        <v>3.8</v>
      </c>
      <c r="T177">
        <v>-2.2999999999999998</v>
      </c>
      <c r="U177">
        <v>2.5</v>
      </c>
      <c r="V177">
        <v>-1</v>
      </c>
      <c r="W177">
        <v>0.8</v>
      </c>
      <c r="X177">
        <v>3.8</v>
      </c>
      <c r="Y177">
        <v>6.7</v>
      </c>
      <c r="Z177">
        <v>-1</v>
      </c>
      <c r="AA177">
        <v>-4.7</v>
      </c>
      <c r="AB177">
        <v>2.7</v>
      </c>
      <c r="AC177">
        <v>-1.2</v>
      </c>
      <c r="AD177">
        <v>4.0999999999999996</v>
      </c>
      <c r="AE177">
        <v>5.5</v>
      </c>
      <c r="AF177">
        <v>6.1</v>
      </c>
      <c r="AG177">
        <v>6.4</v>
      </c>
      <c r="AH177">
        <v>6.5</v>
      </c>
      <c r="AI177">
        <v>6.1</v>
      </c>
      <c r="AJ177">
        <v>5.9</v>
      </c>
      <c r="AK177">
        <v>5.7</v>
      </c>
      <c r="AL177">
        <v>5.6</v>
      </c>
      <c r="AM177">
        <v>4.4000000000000004</v>
      </c>
      <c r="AN177">
        <v>4.7</v>
      </c>
      <c r="AO177">
        <v>5</v>
      </c>
      <c r="AP177">
        <v>5.3</v>
      </c>
      <c r="AQ177">
        <v>5.4</v>
      </c>
      <c r="AR177">
        <v>5.4</v>
      </c>
      <c r="AS177">
        <v>5.4</v>
      </c>
      <c r="AT177">
        <v>5.4</v>
      </c>
      <c r="AU177" s="596">
        <v>3.2</v>
      </c>
    </row>
    <row r="178" spans="1:47">
      <c r="A178" t="s">
        <v>6024</v>
      </c>
      <c r="B178">
        <v>15.8</v>
      </c>
      <c r="C178">
        <v>14</v>
      </c>
      <c r="D178">
        <v>12.8</v>
      </c>
      <c r="E178">
        <v>5.8</v>
      </c>
      <c r="F178">
        <v>44.1</v>
      </c>
      <c r="G178">
        <v>5.6</v>
      </c>
      <c r="H178">
        <v>8.8000000000000007</v>
      </c>
      <c r="I178">
        <v>1.7</v>
      </c>
      <c r="J178">
        <v>-3.5</v>
      </c>
      <c r="K178">
        <v>1.1000000000000001</v>
      </c>
      <c r="L178">
        <v>4.7</v>
      </c>
      <c r="M178">
        <v>5.9</v>
      </c>
      <c r="N178">
        <v>-3.8</v>
      </c>
      <c r="O178">
        <v>-0.1</v>
      </c>
      <c r="P178">
        <v>2</v>
      </c>
      <c r="Q178">
        <v>4.5</v>
      </c>
      <c r="R178">
        <v>0</v>
      </c>
      <c r="S178">
        <v>-3.2</v>
      </c>
      <c r="T178">
        <v>3.5</v>
      </c>
      <c r="U178">
        <v>2.2999999999999998</v>
      </c>
      <c r="V178">
        <v>1.1000000000000001</v>
      </c>
      <c r="W178">
        <v>3.2</v>
      </c>
      <c r="X178">
        <v>2.2999999999999998</v>
      </c>
      <c r="Y178">
        <v>1</v>
      </c>
      <c r="Z178">
        <v>1.2</v>
      </c>
      <c r="AA178">
        <v>0.4</v>
      </c>
      <c r="AB178">
        <v>-2.5</v>
      </c>
      <c r="AC178">
        <v>-0.6</v>
      </c>
      <c r="AD178">
        <v>2.7</v>
      </c>
      <c r="AE178">
        <v>2.9</v>
      </c>
      <c r="AF178">
        <v>3.2</v>
      </c>
      <c r="AG178">
        <v>1.8</v>
      </c>
      <c r="AH178">
        <v>-1.1000000000000001</v>
      </c>
      <c r="AI178">
        <v>-0.6</v>
      </c>
      <c r="AJ178">
        <v>2.9</v>
      </c>
      <c r="AK178">
        <v>3.5</v>
      </c>
      <c r="AL178">
        <v>4.2</v>
      </c>
      <c r="AM178">
        <v>2.5</v>
      </c>
      <c r="AN178">
        <v>1.8</v>
      </c>
      <c r="AO178">
        <v>4.5999999999999996</v>
      </c>
      <c r="AP178">
        <v>4.9000000000000004</v>
      </c>
      <c r="AQ178">
        <v>3.8</v>
      </c>
      <c r="AR178">
        <v>2.9</v>
      </c>
      <c r="AS178">
        <v>1.7</v>
      </c>
      <c r="AT178">
        <v>1.1000000000000001</v>
      </c>
      <c r="AU178" s="596">
        <v>5.3</v>
      </c>
    </row>
    <row r="179" spans="1:47">
      <c r="A179" t="s">
        <v>6025</v>
      </c>
      <c r="B179">
        <v>10.4</v>
      </c>
      <c r="C179">
        <v>4.5999999999999996</v>
      </c>
      <c r="D179">
        <v>3.8</v>
      </c>
      <c r="E179">
        <v>-10.3</v>
      </c>
      <c r="F179">
        <v>-5.8</v>
      </c>
      <c r="G179">
        <v>-4.0999999999999996</v>
      </c>
      <c r="H179">
        <v>-3.3</v>
      </c>
      <c r="I179">
        <v>-4.5999999999999996</v>
      </c>
      <c r="J179">
        <v>-3.9</v>
      </c>
      <c r="K179">
        <v>-0.8</v>
      </c>
      <c r="L179">
        <v>1.5</v>
      </c>
      <c r="M179">
        <v>3.1</v>
      </c>
      <c r="N179">
        <v>10.1</v>
      </c>
      <c r="O179">
        <v>-0.7</v>
      </c>
      <c r="P179">
        <v>3.6</v>
      </c>
      <c r="Q179">
        <v>3.8</v>
      </c>
      <c r="R179">
        <v>7.1</v>
      </c>
      <c r="S179">
        <v>7.5</v>
      </c>
      <c r="T179">
        <v>8.1</v>
      </c>
      <c r="U179">
        <v>8</v>
      </c>
      <c r="V179">
        <v>6.9</v>
      </c>
      <c r="W179">
        <v>3.7</v>
      </c>
      <c r="X179">
        <v>7.2</v>
      </c>
      <c r="Y179">
        <v>13.9</v>
      </c>
      <c r="Z179">
        <v>7.3</v>
      </c>
      <c r="AA179">
        <v>5.9</v>
      </c>
      <c r="AB179">
        <v>14.2</v>
      </c>
      <c r="AC179">
        <v>4.3</v>
      </c>
      <c r="AD179">
        <v>3.3</v>
      </c>
      <c r="AE179">
        <v>-4.8</v>
      </c>
      <c r="AF179">
        <v>3.5</v>
      </c>
      <c r="AG179">
        <v>-0.2</v>
      </c>
      <c r="AH179">
        <v>-0.7</v>
      </c>
      <c r="AI179">
        <v>2.2999999999999998</v>
      </c>
      <c r="AJ179">
        <v>-1.3</v>
      </c>
      <c r="AK179">
        <v>1.9</v>
      </c>
      <c r="AL179">
        <v>-6.5</v>
      </c>
      <c r="AM179">
        <v>-2</v>
      </c>
      <c r="AN179">
        <v>0.3</v>
      </c>
      <c r="AO179">
        <v>0</v>
      </c>
      <c r="AP179">
        <v>1.5</v>
      </c>
      <c r="AQ179">
        <v>2.2999999999999998</v>
      </c>
      <c r="AR179">
        <v>2</v>
      </c>
      <c r="AS179">
        <v>1.6</v>
      </c>
      <c r="AT179">
        <v>1.7</v>
      </c>
      <c r="AU179" s="596">
        <v>2.4</v>
      </c>
    </row>
    <row r="180" spans="1:47">
      <c r="A180" t="s">
        <v>6026</v>
      </c>
      <c r="B180">
        <v>7.4</v>
      </c>
      <c r="C180">
        <v>5.5</v>
      </c>
      <c r="D180">
        <v>-0.5</v>
      </c>
      <c r="E180">
        <v>4.7</v>
      </c>
      <c r="F180">
        <v>5.7</v>
      </c>
      <c r="G180">
        <v>5.7</v>
      </c>
      <c r="H180">
        <v>-1.5</v>
      </c>
      <c r="I180">
        <v>6.7</v>
      </c>
      <c r="J180">
        <v>0.1</v>
      </c>
      <c r="K180">
        <v>2.6</v>
      </c>
      <c r="L180">
        <v>7.1</v>
      </c>
      <c r="M180">
        <v>4.0999999999999996</v>
      </c>
      <c r="N180">
        <v>8</v>
      </c>
      <c r="O180">
        <v>2.5</v>
      </c>
      <c r="P180">
        <v>3.6</v>
      </c>
      <c r="Q180">
        <v>2.7</v>
      </c>
      <c r="R180">
        <v>6.9</v>
      </c>
      <c r="S180">
        <v>5.7</v>
      </c>
      <c r="T180">
        <v>5</v>
      </c>
      <c r="U180">
        <v>6</v>
      </c>
      <c r="V180">
        <v>4.3</v>
      </c>
      <c r="W180">
        <v>3.8</v>
      </c>
      <c r="X180">
        <v>1.3</v>
      </c>
      <c r="Y180">
        <v>4.7</v>
      </c>
      <c r="Z180">
        <v>6.2</v>
      </c>
      <c r="AA180">
        <v>3.5</v>
      </c>
      <c r="AB180">
        <v>5.2</v>
      </c>
      <c r="AC180">
        <v>6.7</v>
      </c>
      <c r="AD180">
        <v>4.2</v>
      </c>
      <c r="AE180">
        <v>3</v>
      </c>
      <c r="AF180">
        <v>3.5</v>
      </c>
      <c r="AG180">
        <v>-1.9</v>
      </c>
      <c r="AH180">
        <v>4</v>
      </c>
      <c r="AI180">
        <v>2.9</v>
      </c>
      <c r="AJ180">
        <v>3</v>
      </c>
      <c r="AK180">
        <v>1.2</v>
      </c>
      <c r="AL180">
        <v>1.1000000000000001</v>
      </c>
      <c r="AM180">
        <v>2</v>
      </c>
      <c r="AN180">
        <v>2.5</v>
      </c>
      <c r="AO180">
        <v>2.7</v>
      </c>
      <c r="AP180">
        <v>3.2</v>
      </c>
      <c r="AQ180">
        <v>3.5</v>
      </c>
      <c r="AR180">
        <v>4.0999999999999996</v>
      </c>
      <c r="AS180">
        <v>4.0999999999999996</v>
      </c>
      <c r="AT180">
        <v>4.0999999999999996</v>
      </c>
      <c r="AU180" s="596">
        <v>2.2999999999999998</v>
      </c>
    </row>
    <row r="181" spans="1:47">
      <c r="A181" t="s">
        <v>6027</v>
      </c>
      <c r="B181">
        <v>-0.8</v>
      </c>
      <c r="C181">
        <v>4.4000000000000004</v>
      </c>
      <c r="D181">
        <v>3.4</v>
      </c>
      <c r="E181">
        <v>4.8</v>
      </c>
      <c r="F181">
        <v>6.8</v>
      </c>
      <c r="G181">
        <v>4.3</v>
      </c>
      <c r="H181">
        <v>6.9</v>
      </c>
      <c r="I181">
        <v>10</v>
      </c>
      <c r="J181">
        <v>2.1</v>
      </c>
      <c r="K181">
        <v>0.3</v>
      </c>
      <c r="L181">
        <v>9.3000000000000007</v>
      </c>
      <c r="M181">
        <v>0.9</v>
      </c>
      <c r="N181">
        <v>6</v>
      </c>
      <c r="O181">
        <v>8</v>
      </c>
      <c r="P181">
        <v>-5.5</v>
      </c>
      <c r="Q181">
        <v>7.2</v>
      </c>
      <c r="R181">
        <v>7</v>
      </c>
      <c r="S181">
        <v>7.5</v>
      </c>
      <c r="T181">
        <v>3.1</v>
      </c>
      <c r="U181">
        <v>-3.4</v>
      </c>
      <c r="V181">
        <v>6.6</v>
      </c>
      <c r="W181">
        <v>-6</v>
      </c>
      <c r="X181">
        <v>6.4</v>
      </c>
      <c r="Y181">
        <v>5.6</v>
      </c>
      <c r="Z181">
        <v>9.6</v>
      </c>
      <c r="AA181">
        <v>9</v>
      </c>
      <c r="AB181">
        <v>7.1</v>
      </c>
      <c r="AC181">
        <v>5</v>
      </c>
      <c r="AD181">
        <v>0.8</v>
      </c>
      <c r="AE181">
        <v>-4.7</v>
      </c>
      <c r="AF181">
        <v>8.5</v>
      </c>
      <c r="AG181">
        <v>11.1</v>
      </c>
      <c r="AH181">
        <v>4.8</v>
      </c>
      <c r="AI181">
        <v>8.5</v>
      </c>
      <c r="AJ181">
        <v>5.2</v>
      </c>
      <c r="AK181">
        <v>6.1</v>
      </c>
      <c r="AL181">
        <v>3.2</v>
      </c>
      <c r="AM181">
        <v>7.4</v>
      </c>
      <c r="AN181">
        <v>2.6</v>
      </c>
      <c r="AO181">
        <v>-2.5</v>
      </c>
      <c r="AP181">
        <v>2.5</v>
      </c>
      <c r="AQ181">
        <v>3</v>
      </c>
      <c r="AR181">
        <v>3</v>
      </c>
      <c r="AS181">
        <v>3.5</v>
      </c>
      <c r="AT181">
        <v>3.5</v>
      </c>
      <c r="AU181" s="596">
        <v>1.8</v>
      </c>
    </row>
    <row r="182" spans="1:47">
      <c r="A182" t="s">
        <v>6028</v>
      </c>
      <c r="B182" t="s">
        <v>5849</v>
      </c>
      <c r="C182" t="s">
        <v>5849</v>
      </c>
      <c r="D182" t="s">
        <v>5849</v>
      </c>
      <c r="E182" t="s">
        <v>5849</v>
      </c>
      <c r="F182" t="s">
        <v>5849</v>
      </c>
      <c r="G182" t="s">
        <v>5849</v>
      </c>
      <c r="H182" t="s">
        <v>5849</v>
      </c>
      <c r="I182" t="s">
        <v>5849</v>
      </c>
      <c r="J182" t="s">
        <v>5849</v>
      </c>
      <c r="K182" t="s">
        <v>5849</v>
      </c>
      <c r="L182" t="s">
        <v>5849</v>
      </c>
      <c r="M182" t="s">
        <v>5849</v>
      </c>
      <c r="N182" t="s">
        <v>5849</v>
      </c>
      <c r="O182">
        <v>-10</v>
      </c>
      <c r="P182">
        <v>-17.3</v>
      </c>
      <c r="Q182">
        <v>-7.2</v>
      </c>
      <c r="R182">
        <v>-6.7</v>
      </c>
      <c r="S182">
        <v>-11.3</v>
      </c>
      <c r="T182">
        <v>6.7</v>
      </c>
      <c r="U182">
        <v>16.5</v>
      </c>
      <c r="V182">
        <v>18.600000000000001</v>
      </c>
      <c r="W182">
        <v>20.399999999999999</v>
      </c>
      <c r="X182">
        <v>15.8</v>
      </c>
      <c r="Y182">
        <v>17.100000000000001</v>
      </c>
      <c r="Z182">
        <v>14.7</v>
      </c>
      <c r="AA182">
        <v>13</v>
      </c>
      <c r="AB182">
        <v>11</v>
      </c>
      <c r="AC182">
        <v>11.1</v>
      </c>
      <c r="AD182">
        <v>14.7</v>
      </c>
      <c r="AE182">
        <v>6.1</v>
      </c>
      <c r="AF182">
        <v>9.1999999999999993</v>
      </c>
      <c r="AG182">
        <v>14.7</v>
      </c>
      <c r="AH182">
        <v>11.1</v>
      </c>
      <c r="AI182">
        <v>10.199999999999999</v>
      </c>
      <c r="AJ182">
        <v>10.3</v>
      </c>
      <c r="AK182">
        <v>6.5</v>
      </c>
      <c r="AL182">
        <v>6.2</v>
      </c>
      <c r="AM182">
        <v>6.5</v>
      </c>
      <c r="AN182">
        <v>6.2</v>
      </c>
      <c r="AO182">
        <v>6.3</v>
      </c>
      <c r="AP182">
        <v>6</v>
      </c>
      <c r="AQ182">
        <v>5.5</v>
      </c>
      <c r="AR182">
        <v>5.6</v>
      </c>
      <c r="AS182">
        <v>5.7</v>
      </c>
      <c r="AT182">
        <v>5.7</v>
      </c>
      <c r="AU182" s="596">
        <v>2.2999999999999998</v>
      </c>
    </row>
    <row r="183" spans="1:47">
      <c r="A183" t="s">
        <v>6029</v>
      </c>
      <c r="B183" t="s">
        <v>5849</v>
      </c>
      <c r="C183" t="s">
        <v>5849</v>
      </c>
      <c r="D183" t="s">
        <v>5849</v>
      </c>
      <c r="E183" t="s">
        <v>5849</v>
      </c>
      <c r="F183" t="s">
        <v>5849</v>
      </c>
      <c r="G183" t="s">
        <v>5849</v>
      </c>
      <c r="H183" t="s">
        <v>5849</v>
      </c>
      <c r="I183" t="s">
        <v>5849</v>
      </c>
      <c r="J183" t="s">
        <v>5849</v>
      </c>
      <c r="K183" t="s">
        <v>5849</v>
      </c>
      <c r="L183" t="s">
        <v>5849</v>
      </c>
      <c r="M183" t="s">
        <v>5849</v>
      </c>
      <c r="N183" t="s">
        <v>5849</v>
      </c>
      <c r="O183" t="s">
        <v>5849</v>
      </c>
      <c r="P183" t="s">
        <v>5849</v>
      </c>
      <c r="Q183" t="s">
        <v>5849</v>
      </c>
      <c r="R183" t="s">
        <v>5849</v>
      </c>
      <c r="S183" t="s">
        <v>5849</v>
      </c>
      <c r="T183" t="s">
        <v>5849</v>
      </c>
      <c r="U183" t="s">
        <v>5849</v>
      </c>
      <c r="V183" t="s">
        <v>5849</v>
      </c>
      <c r="W183">
        <v>1.5</v>
      </c>
      <c r="X183">
        <v>7.7</v>
      </c>
      <c r="Y183">
        <v>-3.1</v>
      </c>
      <c r="Z183">
        <v>-1.7</v>
      </c>
      <c r="AA183">
        <v>-4.0999999999999996</v>
      </c>
      <c r="AB183">
        <v>2.9</v>
      </c>
      <c r="AC183">
        <v>6.3</v>
      </c>
      <c r="AD183">
        <v>8</v>
      </c>
      <c r="AE183">
        <v>-4.4000000000000004</v>
      </c>
      <c r="AF183">
        <v>-3.1</v>
      </c>
      <c r="AG183">
        <v>7.9</v>
      </c>
      <c r="AH183">
        <v>-3.8</v>
      </c>
      <c r="AI183">
        <v>4.5999999999999996</v>
      </c>
      <c r="AJ183">
        <v>1.3</v>
      </c>
      <c r="AK183">
        <v>9.1</v>
      </c>
      <c r="AL183">
        <v>3</v>
      </c>
      <c r="AM183">
        <v>3.2</v>
      </c>
      <c r="AN183">
        <v>4.3</v>
      </c>
      <c r="AO183">
        <v>4.0999999999999996</v>
      </c>
      <c r="AP183">
        <v>4.4000000000000004</v>
      </c>
      <c r="AQ183">
        <v>4.2</v>
      </c>
      <c r="AR183">
        <v>4.0999999999999996</v>
      </c>
      <c r="AS183">
        <v>3.9</v>
      </c>
      <c r="AT183">
        <v>2.7</v>
      </c>
      <c r="AU183" s="596">
        <v>2.5</v>
      </c>
    </row>
    <row r="184" spans="1:47">
      <c r="A184" t="s">
        <v>6030</v>
      </c>
      <c r="B184">
        <v>-3.4</v>
      </c>
      <c r="C184">
        <v>3.9</v>
      </c>
      <c r="D184">
        <v>8.1999999999999993</v>
      </c>
      <c r="E184">
        <v>4.9000000000000004</v>
      </c>
      <c r="F184">
        <v>-3</v>
      </c>
      <c r="G184">
        <v>-3</v>
      </c>
      <c r="H184">
        <v>0.9</v>
      </c>
      <c r="I184">
        <v>4</v>
      </c>
      <c r="J184">
        <v>8.3000000000000007</v>
      </c>
      <c r="K184">
        <v>6.4</v>
      </c>
      <c r="L184">
        <v>6.5</v>
      </c>
      <c r="M184">
        <v>1.8</v>
      </c>
      <c r="N184">
        <v>5.9</v>
      </c>
      <c r="O184">
        <v>6.7</v>
      </c>
      <c r="P184">
        <v>7.7</v>
      </c>
      <c r="Q184">
        <v>9.1999999999999993</v>
      </c>
      <c r="R184">
        <v>6.6</v>
      </c>
      <c r="S184">
        <v>4.5999999999999996</v>
      </c>
      <c r="T184">
        <v>6.1</v>
      </c>
      <c r="U184">
        <v>8</v>
      </c>
      <c r="V184">
        <v>3.9</v>
      </c>
      <c r="W184">
        <v>8.8000000000000007</v>
      </c>
      <c r="X184">
        <v>7.1</v>
      </c>
      <c r="Y184">
        <v>6.2</v>
      </c>
      <c r="Z184">
        <v>5.8</v>
      </c>
      <c r="AA184">
        <v>10</v>
      </c>
      <c r="AB184">
        <v>7</v>
      </c>
      <c r="AC184">
        <v>8.1</v>
      </c>
      <c r="AD184">
        <v>10.4</v>
      </c>
      <c r="AE184">
        <v>8.1</v>
      </c>
      <c r="AF184">
        <v>7.7</v>
      </c>
      <c r="AG184">
        <v>6.8</v>
      </c>
      <c r="AH184">
        <v>2.2000000000000002</v>
      </c>
      <c r="AI184">
        <v>4.7</v>
      </c>
      <c r="AJ184">
        <v>4.5999999999999996</v>
      </c>
      <c r="AK184">
        <v>5.7</v>
      </c>
      <c r="AL184">
        <v>2.2999999999999998</v>
      </c>
      <c r="AM184">
        <v>5</v>
      </c>
      <c r="AN184">
        <v>6.2</v>
      </c>
      <c r="AO184">
        <v>6.3</v>
      </c>
      <c r="AP184">
        <v>6.2</v>
      </c>
      <c r="AQ184">
        <v>6.1</v>
      </c>
      <c r="AR184">
        <v>6</v>
      </c>
      <c r="AS184">
        <v>6.3</v>
      </c>
      <c r="AT184">
        <v>6.7</v>
      </c>
      <c r="AU184" s="596">
        <v>3.2</v>
      </c>
    </row>
    <row r="185" spans="1:47">
      <c r="A185" t="s">
        <v>6031</v>
      </c>
      <c r="B185" t="s">
        <v>5849</v>
      </c>
      <c r="C185" t="s">
        <v>5849</v>
      </c>
      <c r="D185" t="s">
        <v>5849</v>
      </c>
      <c r="E185" t="s">
        <v>5849</v>
      </c>
      <c r="F185" t="s">
        <v>5849</v>
      </c>
      <c r="G185" t="s">
        <v>5849</v>
      </c>
      <c r="H185" t="s">
        <v>5849</v>
      </c>
      <c r="I185" t="s">
        <v>5849</v>
      </c>
      <c r="J185" t="s">
        <v>5849</v>
      </c>
      <c r="K185" t="s">
        <v>5849</v>
      </c>
      <c r="L185" t="s">
        <v>5849</v>
      </c>
      <c r="M185" t="s">
        <v>5849</v>
      </c>
      <c r="N185">
        <v>-9.6999999999999993</v>
      </c>
      <c r="O185">
        <v>-14.8</v>
      </c>
      <c r="P185">
        <v>-22.8</v>
      </c>
      <c r="Q185">
        <v>-12.1</v>
      </c>
      <c r="R185">
        <v>-9.9</v>
      </c>
      <c r="S185">
        <v>-3.2</v>
      </c>
      <c r="T185">
        <v>-1.8</v>
      </c>
      <c r="U185">
        <v>-0.2</v>
      </c>
      <c r="V185">
        <v>5.9</v>
      </c>
      <c r="W185">
        <v>5.2</v>
      </c>
      <c r="X185">
        <v>5.3</v>
      </c>
      <c r="Y185">
        <v>9.5</v>
      </c>
      <c r="Z185">
        <v>11.8</v>
      </c>
      <c r="AA185">
        <v>3.1</v>
      </c>
      <c r="AB185">
        <v>7.6</v>
      </c>
      <c r="AC185">
        <v>8.1999999999999993</v>
      </c>
      <c r="AD185">
        <v>2.2000000000000002</v>
      </c>
      <c r="AE185">
        <v>-15.1</v>
      </c>
      <c r="AF185">
        <v>4.0999999999999996</v>
      </c>
      <c r="AG185">
        <v>5.5</v>
      </c>
      <c r="AH185">
        <v>0.2</v>
      </c>
      <c r="AI185">
        <v>0</v>
      </c>
      <c r="AJ185">
        <v>-6.6</v>
      </c>
      <c r="AK185">
        <v>-9.8000000000000007</v>
      </c>
      <c r="AL185">
        <v>2.4</v>
      </c>
      <c r="AM185">
        <v>2.5</v>
      </c>
      <c r="AN185">
        <v>3.3</v>
      </c>
      <c r="AO185">
        <v>2.7</v>
      </c>
      <c r="AP185">
        <v>3</v>
      </c>
      <c r="AQ185">
        <v>3.1</v>
      </c>
      <c r="AR185">
        <v>3.2</v>
      </c>
      <c r="AS185">
        <v>3.3</v>
      </c>
      <c r="AT185">
        <v>3.3</v>
      </c>
      <c r="AU185" s="596">
        <v>6.5</v>
      </c>
    </row>
    <row r="186" spans="1:47">
      <c r="A186" t="s">
        <v>6032</v>
      </c>
      <c r="B186">
        <v>-1.8</v>
      </c>
      <c r="C186">
        <v>8</v>
      </c>
      <c r="D186">
        <v>-7.2</v>
      </c>
      <c r="E186">
        <v>-5.2</v>
      </c>
      <c r="F186">
        <v>4.5</v>
      </c>
      <c r="G186">
        <v>-2.5</v>
      </c>
      <c r="H186">
        <v>-19.3</v>
      </c>
      <c r="I186">
        <v>5.3</v>
      </c>
      <c r="J186">
        <v>-2.6</v>
      </c>
      <c r="K186">
        <v>15.7</v>
      </c>
      <c r="L186">
        <v>23.6</v>
      </c>
      <c r="M186">
        <v>2.1</v>
      </c>
      <c r="N186">
        <v>3.1</v>
      </c>
      <c r="O186">
        <v>0</v>
      </c>
      <c r="P186">
        <v>7.4</v>
      </c>
      <c r="Q186">
        <v>6.6</v>
      </c>
      <c r="R186">
        <v>5.3</v>
      </c>
      <c r="S186">
        <v>8.6</v>
      </c>
      <c r="T186">
        <v>0.8</v>
      </c>
      <c r="U186">
        <v>3.8</v>
      </c>
      <c r="V186">
        <v>12.3</v>
      </c>
      <c r="W186">
        <v>1.3</v>
      </c>
      <c r="X186">
        <v>2.5</v>
      </c>
      <c r="Y186">
        <v>8.8000000000000007</v>
      </c>
      <c r="Z186">
        <v>9.6</v>
      </c>
      <c r="AA186">
        <v>4.9000000000000004</v>
      </c>
      <c r="AB186">
        <v>9.8000000000000007</v>
      </c>
      <c r="AC186">
        <v>3.2</v>
      </c>
      <c r="AD186">
        <v>3.2</v>
      </c>
      <c r="AE186">
        <v>-5.2</v>
      </c>
      <c r="AF186">
        <v>1.6</v>
      </c>
      <c r="AG186">
        <v>6.9</v>
      </c>
      <c r="AH186">
        <v>4.5</v>
      </c>
      <c r="AI186">
        <v>5.0999999999999996</v>
      </c>
      <c r="AJ186">
        <v>4.4000000000000004</v>
      </c>
      <c r="AK186">
        <v>5.0999999999999996</v>
      </c>
      <c r="AL186">
        <v>3</v>
      </c>
      <c r="AM186">
        <v>0.8</v>
      </c>
      <c r="AN186">
        <v>1.7</v>
      </c>
      <c r="AO186">
        <v>2.8</v>
      </c>
      <c r="AP186">
        <v>3.3</v>
      </c>
      <c r="AQ186">
        <v>3</v>
      </c>
      <c r="AR186">
        <v>2.9</v>
      </c>
      <c r="AS186">
        <v>2.8</v>
      </c>
      <c r="AT186">
        <v>2.7</v>
      </c>
      <c r="AU186" s="596">
        <v>6.5</v>
      </c>
    </row>
    <row r="187" spans="1:47">
      <c r="A187" t="s">
        <v>6033</v>
      </c>
      <c r="B187">
        <v>-2</v>
      </c>
      <c r="C187">
        <v>-0.8</v>
      </c>
      <c r="D187">
        <v>2</v>
      </c>
      <c r="E187">
        <v>4.2</v>
      </c>
      <c r="F187">
        <v>2.2999999999999998</v>
      </c>
      <c r="G187">
        <v>4.2</v>
      </c>
      <c r="H187">
        <v>3.1</v>
      </c>
      <c r="I187">
        <v>5.3</v>
      </c>
      <c r="J187">
        <v>5.8</v>
      </c>
      <c r="K187">
        <v>2.6</v>
      </c>
      <c r="L187">
        <v>0.7</v>
      </c>
      <c r="M187">
        <v>-1.1000000000000001</v>
      </c>
      <c r="N187">
        <v>0.4</v>
      </c>
      <c r="O187">
        <v>2.5</v>
      </c>
      <c r="P187">
        <v>3.9</v>
      </c>
      <c r="Q187">
        <v>2.5</v>
      </c>
      <c r="R187">
        <v>2.5</v>
      </c>
      <c r="S187">
        <v>4.3</v>
      </c>
      <c r="T187">
        <v>3.3</v>
      </c>
      <c r="U187">
        <v>3.2</v>
      </c>
      <c r="V187">
        <v>3.5</v>
      </c>
      <c r="W187">
        <v>2.8</v>
      </c>
      <c r="X187">
        <v>2.5</v>
      </c>
      <c r="Y187">
        <v>3.3</v>
      </c>
      <c r="Z187">
        <v>2.2999999999999998</v>
      </c>
      <c r="AA187">
        <v>3.1</v>
      </c>
      <c r="AB187">
        <v>2.5</v>
      </c>
      <c r="AC187">
        <v>2.5</v>
      </c>
      <c r="AD187">
        <v>-0.3</v>
      </c>
      <c r="AE187">
        <v>-4.2</v>
      </c>
      <c r="AF187">
        <v>1.7</v>
      </c>
      <c r="AG187">
        <v>1.6</v>
      </c>
      <c r="AH187">
        <v>1.4</v>
      </c>
      <c r="AI187">
        <v>2</v>
      </c>
      <c r="AJ187">
        <v>2.9</v>
      </c>
      <c r="AK187">
        <v>2.2999999999999998</v>
      </c>
      <c r="AL187">
        <v>1.8</v>
      </c>
      <c r="AM187">
        <v>1.8</v>
      </c>
      <c r="AN187">
        <v>1.4</v>
      </c>
      <c r="AO187">
        <v>1.2</v>
      </c>
      <c r="AP187">
        <v>1.4</v>
      </c>
      <c r="AQ187">
        <v>1.5</v>
      </c>
      <c r="AR187">
        <v>1.6</v>
      </c>
      <c r="AS187">
        <v>1.6</v>
      </c>
      <c r="AT187">
        <v>1.6</v>
      </c>
      <c r="AU187" s="596">
        <v>4.2</v>
      </c>
    </row>
    <row r="188" spans="1:47">
      <c r="A188" t="s">
        <v>6034</v>
      </c>
      <c r="B188">
        <v>-0.3</v>
      </c>
      <c r="C188">
        <v>2.5</v>
      </c>
      <c r="D188">
        <v>-1.8</v>
      </c>
      <c r="E188">
        <v>4.5999999999999996</v>
      </c>
      <c r="F188">
        <v>7.2</v>
      </c>
      <c r="G188">
        <v>4.2</v>
      </c>
      <c r="H188">
        <v>3.5</v>
      </c>
      <c r="I188">
        <v>3.5</v>
      </c>
      <c r="J188">
        <v>4.2</v>
      </c>
      <c r="K188">
        <v>3.7</v>
      </c>
      <c r="L188">
        <v>1.9</v>
      </c>
      <c r="M188">
        <v>-0.1</v>
      </c>
      <c r="N188">
        <v>3.5</v>
      </c>
      <c r="O188">
        <v>2.8</v>
      </c>
      <c r="P188">
        <v>4</v>
      </c>
      <c r="Q188">
        <v>2.7</v>
      </c>
      <c r="R188">
        <v>3.8</v>
      </c>
      <c r="S188">
        <v>4.4000000000000004</v>
      </c>
      <c r="T188">
        <v>4.5</v>
      </c>
      <c r="U188">
        <v>4.8</v>
      </c>
      <c r="V188">
        <v>4.0999999999999996</v>
      </c>
      <c r="W188">
        <v>1</v>
      </c>
      <c r="X188">
        <v>1.7</v>
      </c>
      <c r="Y188">
        <v>2.9</v>
      </c>
      <c r="Z188">
        <v>3.8</v>
      </c>
      <c r="AA188">
        <v>3.5</v>
      </c>
      <c r="AB188">
        <v>2.9</v>
      </c>
      <c r="AC188">
        <v>1.9</v>
      </c>
      <c r="AD188">
        <v>-0.1</v>
      </c>
      <c r="AE188">
        <v>-2.5</v>
      </c>
      <c r="AF188">
        <v>2.6</v>
      </c>
      <c r="AG188">
        <v>1.6</v>
      </c>
      <c r="AH188">
        <v>2.2000000000000002</v>
      </c>
      <c r="AI188">
        <v>1.8</v>
      </c>
      <c r="AJ188">
        <v>2.5</v>
      </c>
      <c r="AK188">
        <v>2.9</v>
      </c>
      <c r="AL188">
        <v>1.6</v>
      </c>
      <c r="AM188">
        <v>2.2000000000000002</v>
      </c>
      <c r="AN188">
        <v>2.9</v>
      </c>
      <c r="AO188">
        <v>2.2999999999999998</v>
      </c>
      <c r="AP188">
        <v>1.9</v>
      </c>
      <c r="AQ188">
        <v>1.8</v>
      </c>
      <c r="AR188">
        <v>1.6</v>
      </c>
      <c r="AS188">
        <v>1.6</v>
      </c>
      <c r="AT188">
        <v>1.6</v>
      </c>
      <c r="AU188" s="596">
        <v>1.5</v>
      </c>
    </row>
    <row r="189" spans="1:47">
      <c r="A189" t="s">
        <v>6035</v>
      </c>
      <c r="B189">
        <v>6</v>
      </c>
      <c r="C189">
        <v>1.9</v>
      </c>
      <c r="D189">
        <v>-9.3000000000000007</v>
      </c>
      <c r="E189">
        <v>-3.3</v>
      </c>
      <c r="F189">
        <v>-1.1000000000000001</v>
      </c>
      <c r="G189">
        <v>1.5</v>
      </c>
      <c r="H189">
        <v>8.9</v>
      </c>
      <c r="I189">
        <v>7.9</v>
      </c>
      <c r="J189">
        <v>1.5</v>
      </c>
      <c r="K189">
        <v>1.1000000000000001</v>
      </c>
      <c r="L189">
        <v>0.3</v>
      </c>
      <c r="M189">
        <v>3.5</v>
      </c>
      <c r="N189">
        <v>7.9</v>
      </c>
      <c r="O189">
        <v>2.7</v>
      </c>
      <c r="P189">
        <v>7.3</v>
      </c>
      <c r="Q189">
        <v>-1.4</v>
      </c>
      <c r="R189">
        <v>5.6</v>
      </c>
      <c r="S189">
        <v>5</v>
      </c>
      <c r="T189">
        <v>4.3</v>
      </c>
      <c r="U189">
        <v>-3</v>
      </c>
      <c r="V189">
        <v>-1.8</v>
      </c>
      <c r="W189">
        <v>-3.5</v>
      </c>
      <c r="X189">
        <v>-7.1</v>
      </c>
      <c r="Y189">
        <v>2.2999999999999998</v>
      </c>
      <c r="Z189">
        <v>4.5999999999999996</v>
      </c>
      <c r="AA189">
        <v>6.8</v>
      </c>
      <c r="AB189">
        <v>4.0999999999999996</v>
      </c>
      <c r="AC189">
        <v>6.5</v>
      </c>
      <c r="AD189">
        <v>7.2</v>
      </c>
      <c r="AE189">
        <v>4.2</v>
      </c>
      <c r="AF189">
        <v>7.8</v>
      </c>
      <c r="AG189">
        <v>5.2</v>
      </c>
      <c r="AH189">
        <v>3.5</v>
      </c>
      <c r="AI189">
        <v>4.5999999999999996</v>
      </c>
      <c r="AJ189">
        <v>3.2</v>
      </c>
      <c r="AK189">
        <v>0.4</v>
      </c>
      <c r="AL189">
        <v>1.7</v>
      </c>
      <c r="AM189">
        <v>2.7</v>
      </c>
      <c r="AN189">
        <v>2.1</v>
      </c>
      <c r="AO189">
        <v>1.9</v>
      </c>
      <c r="AP189">
        <v>3</v>
      </c>
      <c r="AQ189">
        <v>3</v>
      </c>
      <c r="AR189">
        <v>3</v>
      </c>
      <c r="AS189">
        <v>3</v>
      </c>
      <c r="AT189">
        <v>3</v>
      </c>
      <c r="AU189" s="596">
        <v>1.9</v>
      </c>
    </row>
    <row r="190" spans="1:47">
      <c r="A190" t="s">
        <v>6036</v>
      </c>
      <c r="B190" t="s">
        <v>5849</v>
      </c>
      <c r="C190" t="s">
        <v>5849</v>
      </c>
      <c r="D190" t="s">
        <v>5849</v>
      </c>
      <c r="E190" t="s">
        <v>5849</v>
      </c>
      <c r="F190" t="s">
        <v>5849</v>
      </c>
      <c r="G190" t="s">
        <v>5849</v>
      </c>
      <c r="H190" t="s">
        <v>5849</v>
      </c>
      <c r="I190" t="s">
        <v>5849</v>
      </c>
      <c r="J190" t="s">
        <v>5849</v>
      </c>
      <c r="K190" t="s">
        <v>5849</v>
      </c>
      <c r="L190" t="s">
        <v>5849</v>
      </c>
      <c r="M190" t="s">
        <v>5849</v>
      </c>
      <c r="N190">
        <v>-11.1</v>
      </c>
      <c r="O190">
        <v>-2.2999999999999998</v>
      </c>
      <c r="P190">
        <v>-5.2</v>
      </c>
      <c r="Q190">
        <v>-0.9</v>
      </c>
      <c r="R190">
        <v>1.7</v>
      </c>
      <c r="S190">
        <v>5.2</v>
      </c>
      <c r="T190">
        <v>4.3</v>
      </c>
      <c r="U190">
        <v>4.3</v>
      </c>
      <c r="V190">
        <v>3.8</v>
      </c>
      <c r="W190">
        <v>4.2</v>
      </c>
      <c r="X190">
        <v>4</v>
      </c>
      <c r="Y190">
        <v>4.2</v>
      </c>
      <c r="Z190">
        <v>7.4</v>
      </c>
      <c r="AA190">
        <v>7</v>
      </c>
      <c r="AB190">
        <v>7.5</v>
      </c>
      <c r="AC190">
        <v>9.5</v>
      </c>
      <c r="AD190">
        <v>9</v>
      </c>
      <c r="AE190">
        <v>8.1</v>
      </c>
      <c r="AF190">
        <v>8.5</v>
      </c>
      <c r="AG190">
        <v>8.3000000000000007</v>
      </c>
      <c r="AH190">
        <v>8.1999999999999993</v>
      </c>
      <c r="AI190">
        <v>8</v>
      </c>
      <c r="AJ190">
        <v>8</v>
      </c>
      <c r="AK190">
        <v>7.9</v>
      </c>
      <c r="AL190">
        <v>9</v>
      </c>
      <c r="AM190">
        <v>8.9</v>
      </c>
      <c r="AN190">
        <v>5</v>
      </c>
      <c r="AO190">
        <v>5</v>
      </c>
      <c r="AP190">
        <v>5.5</v>
      </c>
      <c r="AQ190">
        <v>6</v>
      </c>
      <c r="AR190">
        <v>6</v>
      </c>
      <c r="AS190">
        <v>6</v>
      </c>
      <c r="AT190">
        <v>6</v>
      </c>
      <c r="AU190" s="596">
        <v>2.9</v>
      </c>
    </row>
    <row r="191" spans="1:47">
      <c r="A191" t="s">
        <v>6037</v>
      </c>
      <c r="B191">
        <v>5.5</v>
      </c>
      <c r="C191">
        <v>4.4000000000000004</v>
      </c>
      <c r="D191">
        <v>2</v>
      </c>
      <c r="E191">
        <v>3</v>
      </c>
      <c r="F191">
        <v>9.6</v>
      </c>
      <c r="G191">
        <v>1</v>
      </c>
      <c r="H191">
        <v>-0.1</v>
      </c>
      <c r="I191">
        <v>-2.9</v>
      </c>
      <c r="J191">
        <v>-1.7</v>
      </c>
      <c r="K191">
        <v>1.5</v>
      </c>
      <c r="L191">
        <v>11.7</v>
      </c>
      <c r="M191">
        <v>3.1</v>
      </c>
      <c r="N191">
        <v>2.6</v>
      </c>
      <c r="O191">
        <v>0.7</v>
      </c>
      <c r="P191">
        <v>9.1</v>
      </c>
      <c r="Q191">
        <v>1</v>
      </c>
      <c r="R191">
        <v>2.2999999999999998</v>
      </c>
      <c r="S191">
        <v>4.9000000000000004</v>
      </c>
      <c r="T191">
        <v>1.2</v>
      </c>
      <c r="U191">
        <v>0.3</v>
      </c>
      <c r="V191">
        <v>5.9</v>
      </c>
      <c r="W191">
        <v>-3.4</v>
      </c>
      <c r="X191">
        <v>-5.2</v>
      </c>
      <c r="Y191">
        <v>4.3</v>
      </c>
      <c r="Z191">
        <v>4</v>
      </c>
      <c r="AA191">
        <v>5.3</v>
      </c>
      <c r="AB191">
        <v>8.5</v>
      </c>
      <c r="AC191">
        <v>5.2</v>
      </c>
      <c r="AD191">
        <v>6.4</v>
      </c>
      <c r="AE191">
        <v>3.3</v>
      </c>
      <c r="AF191">
        <v>1.6</v>
      </c>
      <c r="AG191">
        <v>1.2</v>
      </c>
      <c r="AH191">
        <v>1.8</v>
      </c>
      <c r="AI191">
        <v>2</v>
      </c>
      <c r="AJ191">
        <v>2.2999999999999998</v>
      </c>
      <c r="AK191">
        <v>0.2</v>
      </c>
      <c r="AL191">
        <v>3.5</v>
      </c>
      <c r="AM191">
        <v>4.4000000000000004</v>
      </c>
      <c r="AN191">
        <v>3.2</v>
      </c>
      <c r="AO191">
        <v>3</v>
      </c>
      <c r="AP191">
        <v>2.8</v>
      </c>
      <c r="AQ191">
        <v>2.8</v>
      </c>
      <c r="AR191">
        <v>2.8</v>
      </c>
      <c r="AS191">
        <v>2.8</v>
      </c>
      <c r="AT191">
        <v>2.8</v>
      </c>
      <c r="AU191" s="596">
        <v>5.4</v>
      </c>
    </row>
    <row r="192" spans="1:47">
      <c r="A192" t="s">
        <v>6038</v>
      </c>
      <c r="B192">
        <v>-4.9000000000000004</v>
      </c>
      <c r="C192">
        <v>-1.3</v>
      </c>
      <c r="D192">
        <v>2.6</v>
      </c>
      <c r="E192">
        <v>-9.9</v>
      </c>
      <c r="F192">
        <v>5.2</v>
      </c>
      <c r="G192">
        <v>0.9</v>
      </c>
      <c r="H192">
        <v>6.1</v>
      </c>
      <c r="I192">
        <v>4.8</v>
      </c>
      <c r="J192">
        <v>6.5</v>
      </c>
      <c r="K192">
        <v>-13.9</v>
      </c>
      <c r="L192">
        <v>6.5</v>
      </c>
      <c r="M192">
        <v>9.6999999999999993</v>
      </c>
      <c r="N192">
        <v>6.1</v>
      </c>
      <c r="O192">
        <v>0.3</v>
      </c>
      <c r="P192">
        <v>-2.2999999999999998</v>
      </c>
      <c r="Q192">
        <v>4</v>
      </c>
      <c r="R192">
        <v>-0.2</v>
      </c>
      <c r="S192">
        <v>6.4</v>
      </c>
      <c r="T192">
        <v>0.3</v>
      </c>
      <c r="U192">
        <v>-6</v>
      </c>
      <c r="V192">
        <v>3.7</v>
      </c>
      <c r="W192">
        <v>3.4</v>
      </c>
      <c r="X192">
        <v>-8.9</v>
      </c>
      <c r="Y192">
        <v>-7.8</v>
      </c>
      <c r="Z192">
        <v>18.3</v>
      </c>
      <c r="AA192">
        <v>10.3</v>
      </c>
      <c r="AB192">
        <v>9.9</v>
      </c>
      <c r="AC192">
        <v>8.8000000000000007</v>
      </c>
      <c r="AD192">
        <v>5.3</v>
      </c>
      <c r="AE192">
        <v>-3.2</v>
      </c>
      <c r="AF192">
        <v>-1.5</v>
      </c>
      <c r="AG192">
        <v>4.2</v>
      </c>
      <c r="AH192">
        <v>5.6</v>
      </c>
      <c r="AI192">
        <v>1.3</v>
      </c>
      <c r="AJ192">
        <v>-3.9</v>
      </c>
      <c r="AK192">
        <v>-6.2</v>
      </c>
      <c r="AL192">
        <v>-17</v>
      </c>
      <c r="AM192">
        <v>-15.7</v>
      </c>
      <c r="AN192">
        <v>-18</v>
      </c>
      <c r="AO192">
        <v>-25</v>
      </c>
      <c r="AP192">
        <v>-10</v>
      </c>
      <c r="AQ192">
        <v>-5</v>
      </c>
      <c r="AR192">
        <v>-2</v>
      </c>
      <c r="AS192">
        <v>-1.5</v>
      </c>
      <c r="AT192">
        <v>-1.5</v>
      </c>
      <c r="AU192" s="596">
        <v>3.5</v>
      </c>
    </row>
    <row r="193" spans="1:47">
      <c r="A193" t="s">
        <v>6039</v>
      </c>
      <c r="B193">
        <v>-3.5</v>
      </c>
      <c r="C193">
        <v>5.8</v>
      </c>
      <c r="D193">
        <v>8.1999999999999993</v>
      </c>
      <c r="E193">
        <v>7.1</v>
      </c>
      <c r="F193">
        <v>8.4</v>
      </c>
      <c r="G193">
        <v>5.6</v>
      </c>
      <c r="H193">
        <v>3.4</v>
      </c>
      <c r="I193">
        <v>2.5</v>
      </c>
      <c r="J193">
        <v>5.0999999999999996</v>
      </c>
      <c r="K193">
        <v>7.8</v>
      </c>
      <c r="L193">
        <v>5</v>
      </c>
      <c r="M193">
        <v>5.8</v>
      </c>
      <c r="N193">
        <v>8.6999999999999993</v>
      </c>
      <c r="O193">
        <v>8.1</v>
      </c>
      <c r="P193">
        <v>8.8000000000000007</v>
      </c>
      <c r="Q193">
        <v>9.5</v>
      </c>
      <c r="R193">
        <v>9.3000000000000007</v>
      </c>
      <c r="S193">
        <v>8.1999999999999993</v>
      </c>
      <c r="T193">
        <v>5.8</v>
      </c>
      <c r="U193">
        <v>4.8</v>
      </c>
      <c r="V193">
        <v>6.8</v>
      </c>
      <c r="W193">
        <v>6.9</v>
      </c>
      <c r="X193">
        <v>7.1</v>
      </c>
      <c r="Y193">
        <v>7.3</v>
      </c>
      <c r="Z193">
        <v>7.8</v>
      </c>
      <c r="AA193">
        <v>7.5</v>
      </c>
      <c r="AB193">
        <v>7</v>
      </c>
      <c r="AC193">
        <v>7.1</v>
      </c>
      <c r="AD193">
        <v>5.7</v>
      </c>
      <c r="AE193">
        <v>5.4</v>
      </c>
      <c r="AF193">
        <v>6.4</v>
      </c>
      <c r="AG193">
        <v>6.2</v>
      </c>
      <c r="AH193">
        <v>5.2</v>
      </c>
      <c r="AI193">
        <v>5.4</v>
      </c>
      <c r="AJ193">
        <v>6</v>
      </c>
      <c r="AK193">
        <v>6.7</v>
      </c>
      <c r="AL193">
        <v>6.2</v>
      </c>
      <c r="AM193">
        <v>6.8</v>
      </c>
      <c r="AN193">
        <v>7.1</v>
      </c>
      <c r="AO193">
        <v>6.5</v>
      </c>
      <c r="AP193">
        <v>6.5</v>
      </c>
      <c r="AQ193">
        <v>6.5</v>
      </c>
      <c r="AR193">
        <v>6.5</v>
      </c>
      <c r="AS193">
        <v>6.5</v>
      </c>
      <c r="AT193">
        <v>6.5</v>
      </c>
      <c r="AU193" s="596">
        <v>3</v>
      </c>
    </row>
    <row r="194" spans="1:47">
      <c r="A194" t="s">
        <v>6040</v>
      </c>
      <c r="B194" t="s">
        <v>5849</v>
      </c>
      <c r="C194" t="s">
        <v>5849</v>
      </c>
      <c r="D194" t="s">
        <v>5849</v>
      </c>
      <c r="E194" t="s">
        <v>5849</v>
      </c>
      <c r="F194" t="s">
        <v>5849</v>
      </c>
      <c r="G194" t="s">
        <v>5849</v>
      </c>
      <c r="H194" t="s">
        <v>5849</v>
      </c>
      <c r="I194" t="s">
        <v>5849</v>
      </c>
      <c r="J194" t="s">
        <v>5849</v>
      </c>
      <c r="K194" t="s">
        <v>5849</v>
      </c>
      <c r="L194" t="s">
        <v>5849</v>
      </c>
      <c r="M194">
        <v>6.3</v>
      </c>
      <c r="N194">
        <v>8.1999999999999993</v>
      </c>
      <c r="O194">
        <v>4</v>
      </c>
      <c r="P194">
        <v>6.7</v>
      </c>
      <c r="Q194">
        <v>5.7</v>
      </c>
      <c r="R194">
        <v>4.5999999999999996</v>
      </c>
      <c r="S194">
        <v>5.2</v>
      </c>
      <c r="T194">
        <v>6</v>
      </c>
      <c r="U194">
        <v>3.8</v>
      </c>
      <c r="V194">
        <v>6.2</v>
      </c>
      <c r="W194">
        <v>3.8</v>
      </c>
      <c r="X194">
        <v>3.9</v>
      </c>
      <c r="Y194">
        <v>3.7</v>
      </c>
      <c r="Z194">
        <v>4</v>
      </c>
      <c r="AA194">
        <v>5.6</v>
      </c>
      <c r="AB194">
        <v>3.2</v>
      </c>
      <c r="AC194">
        <v>3.3</v>
      </c>
      <c r="AD194">
        <v>3.6</v>
      </c>
      <c r="AE194">
        <v>3.9</v>
      </c>
      <c r="AF194">
        <v>7.7</v>
      </c>
      <c r="AG194">
        <v>-12.7</v>
      </c>
      <c r="AH194">
        <v>2.4</v>
      </c>
      <c r="AI194">
        <v>4.8</v>
      </c>
      <c r="AJ194">
        <v>-0.2</v>
      </c>
      <c r="AK194">
        <v>-16.7</v>
      </c>
      <c r="AL194">
        <v>-13.6</v>
      </c>
      <c r="AM194">
        <v>-5.9</v>
      </c>
      <c r="AN194">
        <v>-2.7</v>
      </c>
      <c r="AO194">
        <v>2.1</v>
      </c>
      <c r="AP194">
        <v>10</v>
      </c>
      <c r="AQ194">
        <v>8.5</v>
      </c>
      <c r="AR194">
        <v>6.7</v>
      </c>
      <c r="AS194">
        <v>6.7</v>
      </c>
      <c r="AT194">
        <v>3.7</v>
      </c>
      <c r="AU194" s="596">
        <v>6.5</v>
      </c>
    </row>
    <row r="195" spans="1:47">
      <c r="A195" t="s">
        <v>6041</v>
      </c>
      <c r="B195">
        <v>3.9</v>
      </c>
      <c r="C195">
        <v>6.6</v>
      </c>
      <c r="D195">
        <v>-2.9</v>
      </c>
      <c r="E195">
        <v>-1.1000000000000001</v>
      </c>
      <c r="F195">
        <v>-1.7</v>
      </c>
      <c r="G195">
        <v>1.2</v>
      </c>
      <c r="H195">
        <v>1.7</v>
      </c>
      <c r="I195">
        <v>1.5</v>
      </c>
      <c r="J195">
        <v>9.3000000000000007</v>
      </c>
      <c r="K195">
        <v>-3.7</v>
      </c>
      <c r="L195">
        <v>-0.6</v>
      </c>
      <c r="M195">
        <v>-0.7</v>
      </c>
      <c r="N195">
        <v>2.1</v>
      </c>
      <c r="O195">
        <v>-0.1</v>
      </c>
      <c r="P195">
        <v>-13.3</v>
      </c>
      <c r="Q195">
        <v>2.9</v>
      </c>
      <c r="R195">
        <v>6.2</v>
      </c>
      <c r="S195">
        <v>3.8</v>
      </c>
      <c r="T195">
        <v>-0.4</v>
      </c>
      <c r="U195">
        <v>4.7</v>
      </c>
      <c r="V195">
        <v>3.9</v>
      </c>
      <c r="W195">
        <v>5.3</v>
      </c>
      <c r="X195">
        <v>4.5</v>
      </c>
      <c r="Y195">
        <v>6.9</v>
      </c>
      <c r="Z195">
        <v>7</v>
      </c>
      <c r="AA195">
        <v>7.2</v>
      </c>
      <c r="AB195">
        <v>7.9</v>
      </c>
      <c r="AC195">
        <v>8.4</v>
      </c>
      <c r="AD195">
        <v>7.8</v>
      </c>
      <c r="AE195">
        <v>9.1999999999999993</v>
      </c>
      <c r="AF195">
        <v>10.3</v>
      </c>
      <c r="AG195">
        <v>5.6</v>
      </c>
      <c r="AH195">
        <v>7.6</v>
      </c>
      <c r="AI195">
        <v>5.0999999999999996</v>
      </c>
      <c r="AJ195">
        <v>4.7</v>
      </c>
      <c r="AK195">
        <v>2.9</v>
      </c>
      <c r="AL195">
        <v>3.8</v>
      </c>
      <c r="AM195">
        <v>3.4</v>
      </c>
      <c r="AN195">
        <v>3.5</v>
      </c>
      <c r="AO195">
        <v>3.1</v>
      </c>
      <c r="AP195">
        <v>2.9</v>
      </c>
      <c r="AQ195">
        <v>2.9</v>
      </c>
      <c r="AR195">
        <v>2.7</v>
      </c>
      <c r="AS195">
        <v>2.6</v>
      </c>
      <c r="AT195">
        <v>2.5</v>
      </c>
      <c r="AU195" s="596" t="s">
        <v>5849</v>
      </c>
    </row>
    <row r="196" spans="1:47">
      <c r="A196" t="s">
        <v>6042</v>
      </c>
      <c r="B196" t="s">
        <v>5849</v>
      </c>
      <c r="C196" t="s">
        <v>5849</v>
      </c>
      <c r="D196" t="s">
        <v>5849</v>
      </c>
      <c r="E196" t="s">
        <v>5849</v>
      </c>
      <c r="F196" t="s">
        <v>5849</v>
      </c>
      <c r="G196" t="s">
        <v>5849</v>
      </c>
      <c r="H196" t="s">
        <v>5849</v>
      </c>
      <c r="I196" t="s">
        <v>5849</v>
      </c>
      <c r="J196" t="s">
        <v>5849</v>
      </c>
      <c r="K196" t="s">
        <v>5849</v>
      </c>
      <c r="L196" t="s">
        <v>5849</v>
      </c>
      <c r="M196" t="s">
        <v>5849</v>
      </c>
      <c r="N196" t="s">
        <v>5849</v>
      </c>
      <c r="O196" t="s">
        <v>5849</v>
      </c>
      <c r="P196" t="s">
        <v>5849</v>
      </c>
      <c r="Q196" t="s">
        <v>5849</v>
      </c>
      <c r="R196" t="s">
        <v>5849</v>
      </c>
      <c r="S196" t="s">
        <v>5849</v>
      </c>
      <c r="T196" t="s">
        <v>5849</v>
      </c>
      <c r="U196">
        <v>-1.1000000000000001</v>
      </c>
      <c r="V196">
        <v>-4.2</v>
      </c>
      <c r="W196">
        <v>-0.5</v>
      </c>
      <c r="X196">
        <v>-7.7</v>
      </c>
      <c r="Y196">
        <v>-16.2</v>
      </c>
      <c r="Z196">
        <v>-6.3</v>
      </c>
      <c r="AA196">
        <v>-7.4</v>
      </c>
      <c r="AB196">
        <v>-3.6</v>
      </c>
      <c r="AC196">
        <v>-3.4</v>
      </c>
      <c r="AD196">
        <v>-16.3</v>
      </c>
      <c r="AE196">
        <v>7.4</v>
      </c>
      <c r="AF196">
        <v>19.7</v>
      </c>
      <c r="AG196">
        <v>14.2</v>
      </c>
      <c r="AH196">
        <v>16.7</v>
      </c>
      <c r="AI196">
        <v>2</v>
      </c>
      <c r="AJ196">
        <v>2.4</v>
      </c>
      <c r="AK196">
        <v>1.8</v>
      </c>
      <c r="AL196">
        <v>0.7</v>
      </c>
      <c r="AM196">
        <v>4.7</v>
      </c>
      <c r="AN196">
        <v>3.4</v>
      </c>
      <c r="AO196">
        <v>-5.2</v>
      </c>
      <c r="AP196">
        <v>3.3</v>
      </c>
      <c r="AQ196">
        <v>4.2</v>
      </c>
      <c r="AR196">
        <v>4.4000000000000004</v>
      </c>
      <c r="AS196">
        <v>4</v>
      </c>
      <c r="AT196">
        <v>4</v>
      </c>
      <c r="AU196" s="596">
        <v>1.5</v>
      </c>
    </row>
    <row r="197" spans="1:47">
      <c r="A197" t="s">
        <v>6043</v>
      </c>
      <c r="B197" t="s">
        <v>5849</v>
      </c>
      <c r="C197" t="s">
        <v>5849</v>
      </c>
      <c r="D197" t="s">
        <v>5849</v>
      </c>
      <c r="E197" t="s">
        <v>5849</v>
      </c>
      <c r="F197" t="s">
        <v>5849</v>
      </c>
      <c r="G197" t="s">
        <v>5849</v>
      </c>
      <c r="H197" t="s">
        <v>5849</v>
      </c>
      <c r="I197" t="s">
        <v>5849</v>
      </c>
      <c r="J197" t="s">
        <v>5849</v>
      </c>
      <c r="K197" t="s">
        <v>5849</v>
      </c>
      <c r="L197" t="s">
        <v>5849</v>
      </c>
      <c r="M197">
        <v>1.8</v>
      </c>
      <c r="N197">
        <v>0</v>
      </c>
      <c r="O197">
        <v>0.4</v>
      </c>
      <c r="P197">
        <v>2.2000000000000002</v>
      </c>
      <c r="Q197">
        <v>2.8</v>
      </c>
      <c r="R197">
        <v>5.0999999999999996</v>
      </c>
      <c r="S197">
        <v>3.4</v>
      </c>
      <c r="T197">
        <v>4</v>
      </c>
      <c r="U197">
        <v>3.2</v>
      </c>
      <c r="V197">
        <v>4.3</v>
      </c>
      <c r="W197">
        <v>4.4000000000000004</v>
      </c>
      <c r="X197">
        <v>5.2</v>
      </c>
      <c r="Y197">
        <v>5.4</v>
      </c>
      <c r="Z197">
        <v>5.9</v>
      </c>
      <c r="AA197">
        <v>6</v>
      </c>
      <c r="AB197">
        <v>5.8</v>
      </c>
      <c r="AC197">
        <v>6.2</v>
      </c>
      <c r="AD197">
        <v>5.4</v>
      </c>
      <c r="AE197">
        <v>3.2</v>
      </c>
      <c r="AF197">
        <v>5.9</v>
      </c>
      <c r="AG197">
        <v>3</v>
      </c>
      <c r="AH197">
        <v>6.8</v>
      </c>
      <c r="AI197">
        <v>3.7</v>
      </c>
      <c r="AJ197">
        <v>3.9</v>
      </c>
      <c r="AK197">
        <v>3.3</v>
      </c>
      <c r="AL197">
        <v>2.1</v>
      </c>
      <c r="AM197">
        <v>3.6</v>
      </c>
      <c r="AN197">
        <v>3.4</v>
      </c>
      <c r="AO197">
        <v>3.6</v>
      </c>
      <c r="AP197">
        <v>3.8</v>
      </c>
      <c r="AQ197">
        <v>3.8</v>
      </c>
      <c r="AR197">
        <v>4.0999999999999996</v>
      </c>
      <c r="AS197">
        <v>4.0999999999999996</v>
      </c>
      <c r="AT197">
        <v>4.0999999999999996</v>
      </c>
      <c r="AU197" s="596">
        <v>4.8</v>
      </c>
    </row>
    <row r="198" spans="1:47">
      <c r="A198" t="s">
        <v>6044</v>
      </c>
      <c r="B198">
        <v>4.5</v>
      </c>
      <c r="C198">
        <v>5.2</v>
      </c>
      <c r="D198">
        <v>4.2</v>
      </c>
      <c r="E198">
        <v>5.5</v>
      </c>
      <c r="F198">
        <v>6.5</v>
      </c>
      <c r="G198">
        <v>5.9</v>
      </c>
      <c r="H198">
        <v>5.4</v>
      </c>
      <c r="I198">
        <v>6.8</v>
      </c>
      <c r="J198">
        <v>7.9</v>
      </c>
      <c r="K198">
        <v>5.4</v>
      </c>
      <c r="L198">
        <v>5.6</v>
      </c>
      <c r="M198">
        <v>4.9000000000000004</v>
      </c>
      <c r="N198">
        <v>5.6</v>
      </c>
      <c r="O198">
        <v>5.3</v>
      </c>
      <c r="P198">
        <v>5.6</v>
      </c>
      <c r="Q198">
        <v>6.5</v>
      </c>
      <c r="R198">
        <v>6.5</v>
      </c>
      <c r="S198">
        <v>4.7</v>
      </c>
      <c r="T198">
        <v>1.5</v>
      </c>
      <c r="U198">
        <v>4.5</v>
      </c>
      <c r="V198">
        <v>5.6</v>
      </c>
      <c r="W198">
        <v>3.7</v>
      </c>
      <c r="X198">
        <v>5.0999999999999996</v>
      </c>
      <c r="Y198">
        <v>6.1</v>
      </c>
      <c r="Z198">
        <v>6.9</v>
      </c>
      <c r="AA198">
        <v>7.3</v>
      </c>
      <c r="AB198">
        <v>7.8</v>
      </c>
      <c r="AC198">
        <v>8.6</v>
      </c>
      <c r="AD198">
        <v>5</v>
      </c>
      <c r="AE198">
        <v>4.2</v>
      </c>
      <c r="AF198">
        <v>8.4</v>
      </c>
      <c r="AG198">
        <v>6.4</v>
      </c>
      <c r="AH198">
        <v>5.7</v>
      </c>
      <c r="AI198">
        <v>5.9</v>
      </c>
      <c r="AJ198">
        <v>5.6</v>
      </c>
      <c r="AK198">
        <v>5.6</v>
      </c>
      <c r="AL198">
        <v>5.4</v>
      </c>
      <c r="AM198">
        <v>5.8</v>
      </c>
      <c r="AN198">
        <v>5.3</v>
      </c>
      <c r="AO198">
        <v>5.0999999999999996</v>
      </c>
      <c r="AP198">
        <v>5.2</v>
      </c>
      <c r="AQ198">
        <v>5.3</v>
      </c>
      <c r="AR198">
        <v>5.2</v>
      </c>
      <c r="AS198">
        <v>5.2</v>
      </c>
      <c r="AT198">
        <v>5.2</v>
      </c>
      <c r="AU198" s="596">
        <v>3.2</v>
      </c>
    </row>
    <row r="199" spans="1:47">
      <c r="A199" t="s">
        <v>6045</v>
      </c>
      <c r="B199">
        <v>2.6</v>
      </c>
      <c r="C199">
        <v>4</v>
      </c>
      <c r="D199">
        <v>0.5</v>
      </c>
      <c r="E199">
        <v>-0.4</v>
      </c>
      <c r="F199">
        <v>6.4</v>
      </c>
      <c r="G199">
        <v>4.8</v>
      </c>
      <c r="H199">
        <v>2.4</v>
      </c>
      <c r="I199">
        <v>4.5</v>
      </c>
      <c r="J199">
        <v>3.7</v>
      </c>
      <c r="K199">
        <v>4.2</v>
      </c>
      <c r="L199">
        <v>1.4</v>
      </c>
      <c r="M199">
        <v>-1.2</v>
      </c>
      <c r="N199">
        <v>2.2999999999999998</v>
      </c>
      <c r="O199">
        <v>4</v>
      </c>
      <c r="P199">
        <v>5.0999999999999996</v>
      </c>
      <c r="Q199">
        <v>3.1</v>
      </c>
      <c r="R199">
        <v>4.0999999999999996</v>
      </c>
      <c r="S199">
        <v>4.3</v>
      </c>
      <c r="T199">
        <v>4.2</v>
      </c>
      <c r="U199">
        <v>4.4000000000000004</v>
      </c>
      <c r="V199">
        <v>3.2</v>
      </c>
      <c r="W199">
        <v>2.5</v>
      </c>
      <c r="X199">
        <v>4.3</v>
      </c>
      <c r="Y199">
        <v>2.9</v>
      </c>
      <c r="Z199">
        <v>4.3</v>
      </c>
      <c r="AA199">
        <v>2.8</v>
      </c>
      <c r="AB199">
        <v>2.8</v>
      </c>
      <c r="AC199">
        <v>4.3</v>
      </c>
      <c r="AD199">
        <v>2.2999999999999998</v>
      </c>
      <c r="AE199">
        <v>1.7</v>
      </c>
      <c r="AF199">
        <v>2.2999999999999998</v>
      </c>
      <c r="AG199">
        <v>2.6</v>
      </c>
      <c r="AH199">
        <v>3.7</v>
      </c>
      <c r="AI199">
        <v>2.1</v>
      </c>
      <c r="AJ199">
        <v>2.7</v>
      </c>
      <c r="AK199">
        <v>2.7</v>
      </c>
      <c r="AL199">
        <v>3</v>
      </c>
      <c r="AM199">
        <v>2.4</v>
      </c>
      <c r="AN199">
        <v>2.8</v>
      </c>
      <c r="AO199">
        <v>2.1</v>
      </c>
      <c r="AP199">
        <v>2.8</v>
      </c>
      <c r="AQ199">
        <v>2.8</v>
      </c>
      <c r="AR199">
        <v>2.6</v>
      </c>
      <c r="AS199">
        <v>2.6</v>
      </c>
      <c r="AT199">
        <v>2.6</v>
      </c>
      <c r="AU199" s="596">
        <v>4</v>
      </c>
    </row>
    <row r="200" spans="1:47">
      <c r="A200" t="s">
        <v>6046</v>
      </c>
      <c r="B200">
        <v>6.2</v>
      </c>
      <c r="C200">
        <v>3.2</v>
      </c>
      <c r="D200">
        <v>1.7</v>
      </c>
      <c r="E200">
        <v>0.9</v>
      </c>
      <c r="F200">
        <v>0.2</v>
      </c>
      <c r="G200">
        <v>-0.9</v>
      </c>
      <c r="H200">
        <v>2.8</v>
      </c>
      <c r="I200">
        <v>5.2</v>
      </c>
      <c r="J200">
        <v>0.4</v>
      </c>
      <c r="K200">
        <v>2.9</v>
      </c>
      <c r="L200">
        <v>-0.8</v>
      </c>
      <c r="M200">
        <v>0.8</v>
      </c>
      <c r="N200">
        <v>5.9</v>
      </c>
      <c r="O200">
        <v>3</v>
      </c>
      <c r="P200">
        <v>1.1000000000000001</v>
      </c>
      <c r="Q200">
        <v>4.9000000000000004</v>
      </c>
      <c r="R200">
        <v>4.5999999999999996</v>
      </c>
      <c r="S200">
        <v>5.8</v>
      </c>
      <c r="T200">
        <v>4.9000000000000004</v>
      </c>
      <c r="U200">
        <v>4.9000000000000004</v>
      </c>
      <c r="V200">
        <v>4.0999999999999996</v>
      </c>
      <c r="W200">
        <v>1.8</v>
      </c>
      <c r="X200">
        <v>3.5</v>
      </c>
      <c r="Y200">
        <v>2.7</v>
      </c>
      <c r="Z200">
        <v>2.9</v>
      </c>
      <c r="AA200">
        <v>6.2</v>
      </c>
      <c r="AB200">
        <v>8.1</v>
      </c>
      <c r="AC200">
        <v>5.0999999999999996</v>
      </c>
      <c r="AD200">
        <v>2.2000000000000002</v>
      </c>
      <c r="AE200">
        <v>-1.3</v>
      </c>
      <c r="AF200">
        <v>4.3</v>
      </c>
      <c r="AG200">
        <v>2.2000000000000002</v>
      </c>
      <c r="AH200">
        <v>1.6</v>
      </c>
      <c r="AI200">
        <v>3.4</v>
      </c>
      <c r="AJ200">
        <v>4.3</v>
      </c>
      <c r="AK200">
        <v>4.5999999999999996</v>
      </c>
      <c r="AL200">
        <v>3.1</v>
      </c>
      <c r="AM200">
        <v>2.7</v>
      </c>
      <c r="AN200">
        <v>4.7</v>
      </c>
      <c r="AO200">
        <v>3.6</v>
      </c>
      <c r="AP200">
        <v>3.7</v>
      </c>
      <c r="AQ200">
        <v>3.9</v>
      </c>
      <c r="AR200">
        <v>3.9</v>
      </c>
      <c r="AS200">
        <v>3.8</v>
      </c>
      <c r="AT200">
        <v>3.9</v>
      </c>
      <c r="AU200" s="596">
        <v>4.2</v>
      </c>
    </row>
    <row r="201" spans="1:47">
      <c r="A201" t="s">
        <v>6047</v>
      </c>
      <c r="B201">
        <v>1</v>
      </c>
      <c r="C201">
        <v>1</v>
      </c>
      <c r="D201">
        <v>-2.7</v>
      </c>
      <c r="E201">
        <v>-0.3</v>
      </c>
      <c r="F201">
        <v>2.2000000000000002</v>
      </c>
      <c r="G201">
        <v>0.7</v>
      </c>
      <c r="H201">
        <v>1.4</v>
      </c>
      <c r="I201">
        <v>2.7</v>
      </c>
      <c r="J201">
        <v>-0.1</v>
      </c>
      <c r="K201">
        <v>3.1</v>
      </c>
      <c r="L201">
        <v>3.6</v>
      </c>
      <c r="M201">
        <v>3.3</v>
      </c>
      <c r="N201">
        <v>6.1</v>
      </c>
      <c r="O201">
        <v>4.8</v>
      </c>
      <c r="P201">
        <v>3.4</v>
      </c>
      <c r="Q201">
        <v>4.0999999999999996</v>
      </c>
      <c r="R201">
        <v>3.2</v>
      </c>
      <c r="S201">
        <v>4.5999999999999996</v>
      </c>
      <c r="T201">
        <v>4.9000000000000004</v>
      </c>
      <c r="U201">
        <v>3.3</v>
      </c>
      <c r="V201">
        <v>3.3</v>
      </c>
      <c r="W201">
        <v>2.2000000000000002</v>
      </c>
      <c r="X201">
        <v>2.9</v>
      </c>
      <c r="Y201">
        <v>3.2</v>
      </c>
      <c r="Z201">
        <v>4.2</v>
      </c>
      <c r="AA201">
        <v>4.3</v>
      </c>
      <c r="AB201">
        <v>6.1</v>
      </c>
      <c r="AC201">
        <v>6.9</v>
      </c>
      <c r="AD201">
        <v>4.7</v>
      </c>
      <c r="AE201">
        <v>-0.5</v>
      </c>
      <c r="AF201">
        <v>3.9</v>
      </c>
      <c r="AG201">
        <v>5.6</v>
      </c>
      <c r="AH201">
        <v>5.0999999999999996</v>
      </c>
      <c r="AI201">
        <v>3.9</v>
      </c>
      <c r="AJ201">
        <v>3.9</v>
      </c>
      <c r="AK201">
        <v>4.2</v>
      </c>
      <c r="AL201">
        <v>3.8</v>
      </c>
      <c r="AM201">
        <v>3.8</v>
      </c>
      <c r="AN201">
        <v>2.7</v>
      </c>
      <c r="AO201">
        <v>3.2</v>
      </c>
      <c r="AP201">
        <v>3.5</v>
      </c>
      <c r="AQ201">
        <v>3.7</v>
      </c>
      <c r="AR201">
        <v>3.7</v>
      </c>
      <c r="AS201">
        <v>3.7</v>
      </c>
      <c r="AT201">
        <v>3.8</v>
      </c>
      <c r="AU201" s="596">
        <v>2</v>
      </c>
    </row>
    <row r="202" spans="1:47">
      <c r="A202" t="s">
        <v>6048</v>
      </c>
      <c r="B202" t="s">
        <v>5849</v>
      </c>
      <c r="C202" t="s">
        <v>5849</v>
      </c>
      <c r="D202" t="s">
        <v>5849</v>
      </c>
      <c r="E202" t="s">
        <v>5849</v>
      </c>
      <c r="F202" t="s">
        <v>5849</v>
      </c>
      <c r="G202" t="s">
        <v>5849</v>
      </c>
      <c r="H202" t="s">
        <v>5849</v>
      </c>
      <c r="I202" t="s">
        <v>5849</v>
      </c>
      <c r="J202" t="s">
        <v>5849</v>
      </c>
      <c r="K202" t="s">
        <v>5849</v>
      </c>
      <c r="L202" t="s">
        <v>5849</v>
      </c>
      <c r="M202" t="s">
        <v>5849</v>
      </c>
      <c r="N202" t="s">
        <v>5849</v>
      </c>
      <c r="O202">
        <v>2.2000000000000002</v>
      </c>
      <c r="P202">
        <v>-7.4</v>
      </c>
      <c r="Q202">
        <v>3.6</v>
      </c>
      <c r="R202">
        <v>5.6</v>
      </c>
      <c r="S202">
        <v>6.5</v>
      </c>
      <c r="T202">
        <v>2.7</v>
      </c>
      <c r="U202">
        <v>-1.3</v>
      </c>
      <c r="V202">
        <v>7</v>
      </c>
      <c r="W202">
        <v>-1.2</v>
      </c>
      <c r="X202">
        <v>7.1</v>
      </c>
      <c r="Y202">
        <v>6.7</v>
      </c>
      <c r="Z202">
        <v>9.4</v>
      </c>
      <c r="AA202">
        <v>9.9</v>
      </c>
      <c r="AB202">
        <v>9.1999999999999993</v>
      </c>
      <c r="AC202">
        <v>7.6</v>
      </c>
      <c r="AD202">
        <v>2.9</v>
      </c>
      <c r="AE202">
        <v>-1.1000000000000001</v>
      </c>
      <c r="AF202">
        <v>7.9</v>
      </c>
      <c r="AG202">
        <v>9.4</v>
      </c>
      <c r="AH202">
        <v>5.3</v>
      </c>
      <c r="AI202">
        <v>7.8</v>
      </c>
      <c r="AJ202">
        <v>5.0999999999999996</v>
      </c>
      <c r="AK202">
        <v>5</v>
      </c>
      <c r="AL202">
        <v>3</v>
      </c>
      <c r="AM202">
        <v>6.5</v>
      </c>
      <c r="AN202">
        <v>3.1</v>
      </c>
      <c r="AO202">
        <v>-0.1</v>
      </c>
      <c r="AP202">
        <v>3.1</v>
      </c>
      <c r="AQ202">
        <v>3.4</v>
      </c>
      <c r="AR202">
        <v>3.4</v>
      </c>
      <c r="AS202">
        <v>3.9</v>
      </c>
      <c r="AT202">
        <v>3.9</v>
      </c>
      <c r="AU202" s="596">
        <v>6.9</v>
      </c>
    </row>
    <row r="203" spans="1:47">
      <c r="A203" t="s">
        <v>6049</v>
      </c>
      <c r="B203">
        <v>4.2</v>
      </c>
      <c r="C203">
        <v>4.8</v>
      </c>
      <c r="D203">
        <v>4.8</v>
      </c>
      <c r="E203">
        <v>6</v>
      </c>
      <c r="F203">
        <v>7.8</v>
      </c>
      <c r="G203">
        <v>7.3</v>
      </c>
      <c r="H203">
        <v>5.8</v>
      </c>
      <c r="I203">
        <v>7.7</v>
      </c>
      <c r="J203">
        <v>8.5</v>
      </c>
      <c r="K203">
        <v>5</v>
      </c>
      <c r="L203">
        <v>5</v>
      </c>
      <c r="M203">
        <v>5.8</v>
      </c>
      <c r="N203">
        <v>5.8</v>
      </c>
      <c r="O203">
        <v>5.3</v>
      </c>
      <c r="P203">
        <v>6.3</v>
      </c>
      <c r="Q203">
        <v>6.5</v>
      </c>
      <c r="R203">
        <v>6.2</v>
      </c>
      <c r="S203">
        <v>5</v>
      </c>
      <c r="T203">
        <v>2.4</v>
      </c>
      <c r="U203">
        <v>4.5</v>
      </c>
      <c r="V203">
        <v>6.1</v>
      </c>
      <c r="W203">
        <v>4.3</v>
      </c>
      <c r="X203">
        <v>5.3</v>
      </c>
      <c r="Y203">
        <v>5.9</v>
      </c>
      <c r="Z203">
        <v>6.8</v>
      </c>
      <c r="AA203">
        <v>7.2</v>
      </c>
      <c r="AB203">
        <v>8.1999999999999993</v>
      </c>
      <c r="AC203">
        <v>9.4</v>
      </c>
      <c r="AD203">
        <v>5.7</v>
      </c>
      <c r="AE203">
        <v>4.4000000000000004</v>
      </c>
      <c r="AF203">
        <v>8.8000000000000007</v>
      </c>
      <c r="AG203">
        <v>6.7</v>
      </c>
      <c r="AH203">
        <v>5.8</v>
      </c>
      <c r="AI203">
        <v>6</v>
      </c>
      <c r="AJ203">
        <v>5.5</v>
      </c>
      <c r="AK203">
        <v>5.3</v>
      </c>
      <c r="AL203">
        <v>5.2</v>
      </c>
      <c r="AM203">
        <v>5.5</v>
      </c>
      <c r="AN203">
        <v>5.2</v>
      </c>
      <c r="AO203">
        <v>5</v>
      </c>
      <c r="AP203">
        <v>4.9000000000000004</v>
      </c>
      <c r="AQ203">
        <v>4.9000000000000004</v>
      </c>
      <c r="AR203">
        <v>4.7</v>
      </c>
      <c r="AS203">
        <v>4.5999999999999996</v>
      </c>
      <c r="AT203">
        <v>4.5999999999999996</v>
      </c>
      <c r="AU203" s="596">
        <v>3.8</v>
      </c>
    </row>
    <row r="204" spans="1:47">
      <c r="A204" t="s">
        <v>6050</v>
      </c>
      <c r="B204">
        <v>-1</v>
      </c>
      <c r="C204">
        <v>-2.8</v>
      </c>
      <c r="D204">
        <v>0.4</v>
      </c>
      <c r="E204">
        <v>4.5</v>
      </c>
      <c r="F204">
        <v>2.8</v>
      </c>
      <c r="G204">
        <v>1.6</v>
      </c>
      <c r="H204">
        <v>3.1</v>
      </c>
      <c r="I204">
        <v>2.4</v>
      </c>
      <c r="J204">
        <v>1.4</v>
      </c>
      <c r="K204">
        <v>0.2</v>
      </c>
      <c r="L204">
        <v>-6.3</v>
      </c>
      <c r="M204">
        <v>-10.199999999999999</v>
      </c>
      <c r="N204">
        <v>-11.4</v>
      </c>
      <c r="O204">
        <v>-6.9</v>
      </c>
      <c r="P204">
        <v>-8.4</v>
      </c>
      <c r="Q204">
        <v>-1.7</v>
      </c>
      <c r="R204">
        <v>-0.6</v>
      </c>
      <c r="S204">
        <v>1.9</v>
      </c>
      <c r="T204">
        <v>-1.4</v>
      </c>
      <c r="U204">
        <v>4</v>
      </c>
      <c r="V204">
        <v>7.3</v>
      </c>
      <c r="W204">
        <v>4.3</v>
      </c>
      <c r="X204">
        <v>4.3</v>
      </c>
      <c r="Y204">
        <v>6.3</v>
      </c>
      <c r="Z204">
        <v>7</v>
      </c>
      <c r="AA204">
        <v>5.7</v>
      </c>
      <c r="AB204">
        <v>7.5</v>
      </c>
      <c r="AC204">
        <v>7.7</v>
      </c>
      <c r="AD204">
        <v>4.8</v>
      </c>
      <c r="AE204">
        <v>-6.1</v>
      </c>
      <c r="AF204">
        <v>3.4</v>
      </c>
      <c r="AG204">
        <v>4.4000000000000004</v>
      </c>
      <c r="AH204">
        <v>2.2999999999999998</v>
      </c>
      <c r="AI204">
        <v>1.6</v>
      </c>
      <c r="AJ204">
        <v>1.2</v>
      </c>
      <c r="AK204">
        <v>-0.4</v>
      </c>
      <c r="AL204">
        <v>1.5</v>
      </c>
      <c r="AM204">
        <v>2.9</v>
      </c>
      <c r="AN204">
        <v>3.2</v>
      </c>
      <c r="AO204">
        <v>2.4</v>
      </c>
      <c r="AP204">
        <v>2.2999999999999998</v>
      </c>
      <c r="AQ204">
        <v>2.2000000000000002</v>
      </c>
      <c r="AR204">
        <v>2.2000000000000002</v>
      </c>
      <c r="AS204">
        <v>2.2000000000000002</v>
      </c>
      <c r="AT204">
        <v>2.2000000000000002</v>
      </c>
      <c r="AU204" s="596">
        <v>3.7</v>
      </c>
    </row>
    <row r="205" spans="1:47">
      <c r="A205" t="s">
        <v>6051</v>
      </c>
      <c r="B205">
        <v>1.4</v>
      </c>
      <c r="C205">
        <v>0.1</v>
      </c>
      <c r="D205">
        <v>0.7</v>
      </c>
      <c r="E205">
        <v>2</v>
      </c>
      <c r="F205">
        <v>2.5</v>
      </c>
      <c r="G205">
        <v>2.5</v>
      </c>
      <c r="H205">
        <v>2.7</v>
      </c>
      <c r="I205">
        <v>2.9</v>
      </c>
      <c r="J205">
        <v>4</v>
      </c>
      <c r="K205">
        <v>3.4</v>
      </c>
      <c r="L205">
        <v>2.5</v>
      </c>
      <c r="M205">
        <v>1.1000000000000001</v>
      </c>
      <c r="N205">
        <v>-2</v>
      </c>
      <c r="O205">
        <v>-1.8</v>
      </c>
      <c r="P205">
        <v>0.2</v>
      </c>
      <c r="Q205">
        <v>1.6</v>
      </c>
      <c r="R205">
        <v>1.3</v>
      </c>
      <c r="S205">
        <v>2.8</v>
      </c>
      <c r="T205">
        <v>2</v>
      </c>
      <c r="U205">
        <v>3.2</v>
      </c>
      <c r="V205">
        <v>4.5999999999999996</v>
      </c>
      <c r="W205">
        <v>2.7</v>
      </c>
      <c r="X205">
        <v>1.9</v>
      </c>
      <c r="Y205">
        <v>2.4</v>
      </c>
      <c r="Z205">
        <v>3.5</v>
      </c>
      <c r="AA205">
        <v>3</v>
      </c>
      <c r="AB205">
        <v>4.3</v>
      </c>
      <c r="AC205">
        <v>4.3</v>
      </c>
      <c r="AD205">
        <v>1.6</v>
      </c>
      <c r="AE205">
        <v>-4.8</v>
      </c>
      <c r="AF205">
        <v>2.4</v>
      </c>
      <c r="AG205">
        <v>2.4</v>
      </c>
      <c r="AH205">
        <v>0.4</v>
      </c>
      <c r="AI205">
        <v>0.6</v>
      </c>
      <c r="AJ205">
        <v>1.6</v>
      </c>
      <c r="AK205">
        <v>1.4</v>
      </c>
      <c r="AL205">
        <v>1.8</v>
      </c>
      <c r="AM205">
        <v>2.5</v>
      </c>
      <c r="AN205">
        <v>2.2000000000000002</v>
      </c>
      <c r="AO205">
        <v>1.6</v>
      </c>
      <c r="AP205">
        <v>1.8</v>
      </c>
      <c r="AQ205">
        <v>1.7</v>
      </c>
      <c r="AR205">
        <v>1.7</v>
      </c>
      <c r="AS205">
        <v>1.7</v>
      </c>
      <c r="AT205">
        <v>1.7</v>
      </c>
      <c r="AU205" s="596">
        <v>3.5</v>
      </c>
    </row>
    <row r="206" spans="1:47">
      <c r="A206" t="s">
        <v>6052</v>
      </c>
      <c r="B206">
        <v>-3.9</v>
      </c>
      <c r="C206">
        <v>-0.8</v>
      </c>
      <c r="D206">
        <v>-4.7</v>
      </c>
      <c r="E206">
        <v>0.8</v>
      </c>
      <c r="F206">
        <v>-2.5</v>
      </c>
      <c r="G206">
        <v>-2.8</v>
      </c>
      <c r="H206">
        <v>1.8</v>
      </c>
      <c r="I206">
        <v>0.7</v>
      </c>
      <c r="J206">
        <v>1.4</v>
      </c>
      <c r="K206">
        <v>4</v>
      </c>
      <c r="L206">
        <v>13.4</v>
      </c>
      <c r="M206">
        <v>9.8000000000000007</v>
      </c>
      <c r="N206">
        <v>7.3</v>
      </c>
      <c r="O206">
        <v>2.6</v>
      </c>
      <c r="P206">
        <v>2</v>
      </c>
      <c r="Q206">
        <v>2.4</v>
      </c>
      <c r="R206">
        <v>4.0999999999999996</v>
      </c>
      <c r="S206">
        <v>2.6</v>
      </c>
      <c r="T206">
        <v>2.9</v>
      </c>
      <c r="U206">
        <v>0.8</v>
      </c>
      <c r="V206">
        <v>6.4</v>
      </c>
      <c r="W206">
        <v>0.4</v>
      </c>
      <c r="X206">
        <v>3.1</v>
      </c>
      <c r="Y206">
        <v>12.9</v>
      </c>
      <c r="Z206">
        <v>10.7</v>
      </c>
      <c r="AA206">
        <v>5.2</v>
      </c>
      <c r="AB206">
        <v>5.9</v>
      </c>
      <c r="AC206">
        <v>4.9000000000000004</v>
      </c>
      <c r="AD206">
        <v>4.4000000000000004</v>
      </c>
      <c r="AE206">
        <v>0.1</v>
      </c>
      <c r="AF206">
        <v>5.2</v>
      </c>
      <c r="AG206">
        <v>6.4</v>
      </c>
      <c r="AH206">
        <v>2.6</v>
      </c>
      <c r="AI206">
        <v>2.9</v>
      </c>
      <c r="AJ206">
        <v>3</v>
      </c>
      <c r="AK206">
        <v>2</v>
      </c>
      <c r="AL206">
        <v>6</v>
      </c>
      <c r="AM206">
        <v>0.8</v>
      </c>
      <c r="AN206">
        <v>0.4</v>
      </c>
      <c r="AO206">
        <v>0.3</v>
      </c>
      <c r="AP206">
        <v>2.9</v>
      </c>
      <c r="AQ206">
        <v>2.2999999999999998</v>
      </c>
      <c r="AR206">
        <v>2.1</v>
      </c>
      <c r="AS206">
        <v>2.1</v>
      </c>
      <c r="AT206">
        <v>2.2000000000000002</v>
      </c>
      <c r="AU206" s="596">
        <v>2.6</v>
      </c>
    </row>
    <row r="207" spans="1:47">
      <c r="A207" t="s">
        <v>6053</v>
      </c>
      <c r="B207">
        <v>0.3</v>
      </c>
      <c r="C207">
        <v>-3</v>
      </c>
      <c r="D207">
        <v>5.6</v>
      </c>
      <c r="E207">
        <v>3.9</v>
      </c>
      <c r="F207">
        <v>3.9</v>
      </c>
      <c r="G207">
        <v>5.5</v>
      </c>
      <c r="H207">
        <v>0.8</v>
      </c>
      <c r="I207">
        <v>-0.3</v>
      </c>
      <c r="J207">
        <v>3.2</v>
      </c>
      <c r="K207">
        <v>4</v>
      </c>
      <c r="L207">
        <v>2.5</v>
      </c>
      <c r="M207">
        <v>4</v>
      </c>
      <c r="N207">
        <v>0.4</v>
      </c>
      <c r="O207">
        <v>0.1</v>
      </c>
      <c r="P207">
        <v>3.2</v>
      </c>
      <c r="Q207">
        <v>1</v>
      </c>
      <c r="R207">
        <v>5.3</v>
      </c>
      <c r="S207">
        <v>3</v>
      </c>
      <c r="T207">
        <v>5.8</v>
      </c>
      <c r="U207">
        <v>4.0999999999999996</v>
      </c>
      <c r="V207">
        <v>4.3</v>
      </c>
      <c r="W207">
        <v>3.3</v>
      </c>
      <c r="X207">
        <v>3.3</v>
      </c>
      <c r="Y207">
        <v>5.7</v>
      </c>
      <c r="Z207">
        <v>4.4000000000000004</v>
      </c>
      <c r="AA207">
        <v>5.5</v>
      </c>
      <c r="AB207">
        <v>5.4</v>
      </c>
      <c r="AC207">
        <v>5.6</v>
      </c>
      <c r="AD207">
        <v>5.0999999999999996</v>
      </c>
      <c r="AE207">
        <v>3</v>
      </c>
      <c r="AF207">
        <v>4.3</v>
      </c>
      <c r="AG207">
        <v>-0.2</v>
      </c>
      <c r="AH207">
        <v>12.1</v>
      </c>
      <c r="AI207">
        <v>1.4</v>
      </c>
      <c r="AJ207">
        <v>1.9</v>
      </c>
      <c r="AK207">
        <v>3.7</v>
      </c>
      <c r="AL207">
        <v>3.2</v>
      </c>
      <c r="AM207">
        <v>4.9000000000000004</v>
      </c>
      <c r="AN207">
        <v>4.4000000000000004</v>
      </c>
      <c r="AO207">
        <v>4.2</v>
      </c>
      <c r="AP207">
        <v>4.3</v>
      </c>
      <c r="AQ207">
        <v>4.4000000000000004</v>
      </c>
      <c r="AR207">
        <v>4.4000000000000004</v>
      </c>
      <c r="AS207">
        <v>4.3</v>
      </c>
      <c r="AT207">
        <v>4.4000000000000004</v>
      </c>
      <c r="AU207" s="596">
        <v>1.8</v>
      </c>
    </row>
    <row r="208" spans="1:47">
      <c r="A208" t="s">
        <v>6054</v>
      </c>
      <c r="B208">
        <v>1</v>
      </c>
      <c r="C208">
        <v>3.3</v>
      </c>
      <c r="D208">
        <v>-1.8</v>
      </c>
      <c r="E208">
        <v>3.5</v>
      </c>
      <c r="F208">
        <v>6.7</v>
      </c>
      <c r="G208">
        <v>4</v>
      </c>
      <c r="H208">
        <v>2.7</v>
      </c>
      <c r="I208">
        <v>3.3</v>
      </c>
      <c r="J208">
        <v>3.9</v>
      </c>
      <c r="K208">
        <v>3.6</v>
      </c>
      <c r="L208">
        <v>2.1</v>
      </c>
      <c r="M208">
        <v>0.2</v>
      </c>
      <c r="N208">
        <v>3.3</v>
      </c>
      <c r="O208">
        <v>2.8</v>
      </c>
      <c r="P208">
        <v>4.2</v>
      </c>
      <c r="Q208">
        <v>1.8</v>
      </c>
      <c r="R208">
        <v>3.9</v>
      </c>
      <c r="S208">
        <v>4.7</v>
      </c>
      <c r="T208">
        <v>4.5</v>
      </c>
      <c r="U208">
        <v>4.5999999999999996</v>
      </c>
      <c r="V208">
        <v>4.3</v>
      </c>
      <c r="W208">
        <v>1</v>
      </c>
      <c r="X208">
        <v>1.7</v>
      </c>
      <c r="Y208">
        <v>2.6</v>
      </c>
      <c r="Z208">
        <v>3.7</v>
      </c>
      <c r="AA208">
        <v>3.3</v>
      </c>
      <c r="AB208">
        <v>3</v>
      </c>
      <c r="AC208">
        <v>1.9</v>
      </c>
      <c r="AD208">
        <v>0.1</v>
      </c>
      <c r="AE208">
        <v>-2.8</v>
      </c>
      <c r="AF208">
        <v>2.8</v>
      </c>
      <c r="AG208">
        <v>1.9</v>
      </c>
      <c r="AH208">
        <v>2.2999999999999998</v>
      </c>
      <c r="AI208">
        <v>1.8</v>
      </c>
      <c r="AJ208">
        <v>2.5</v>
      </c>
      <c r="AK208">
        <v>2.7</v>
      </c>
      <c r="AL208">
        <v>1.7</v>
      </c>
      <c r="AM208">
        <v>2.2000000000000002</v>
      </c>
      <c r="AN208">
        <v>2.7</v>
      </c>
      <c r="AO208">
        <v>2.2000000000000002</v>
      </c>
      <c r="AP208">
        <v>1.9</v>
      </c>
      <c r="AQ208">
        <v>1.8</v>
      </c>
      <c r="AR208">
        <v>1.7</v>
      </c>
      <c r="AS208">
        <v>1.7</v>
      </c>
      <c r="AT208">
        <v>1.7</v>
      </c>
      <c r="AU208" s="596">
        <v>4.4000000000000004</v>
      </c>
    </row>
    <row r="209" spans="1:47">
      <c r="A209" t="s">
        <v>6055</v>
      </c>
      <c r="B209">
        <v>-1.9</v>
      </c>
      <c r="C209">
        <v>2.2999999999999998</v>
      </c>
      <c r="D209">
        <v>0.4</v>
      </c>
      <c r="E209">
        <v>1.3</v>
      </c>
      <c r="F209">
        <v>3.7</v>
      </c>
      <c r="G209">
        <v>1.3</v>
      </c>
      <c r="H209">
        <v>5.6</v>
      </c>
      <c r="I209">
        <v>0.1</v>
      </c>
      <c r="J209">
        <v>2.8</v>
      </c>
      <c r="K209">
        <v>3.4</v>
      </c>
      <c r="L209">
        <v>0.2</v>
      </c>
      <c r="M209">
        <v>5.4</v>
      </c>
      <c r="N209">
        <v>10.7</v>
      </c>
      <c r="O209">
        <v>12.7</v>
      </c>
      <c r="P209">
        <v>5.8</v>
      </c>
      <c r="Q209">
        <v>-0.9</v>
      </c>
      <c r="R209">
        <v>5.8</v>
      </c>
      <c r="S209">
        <v>-4.5999999999999996</v>
      </c>
      <c r="T209">
        <v>3.5</v>
      </c>
      <c r="U209">
        <v>3.4</v>
      </c>
      <c r="V209">
        <v>-2.1</v>
      </c>
      <c r="W209">
        <v>0.5</v>
      </c>
      <c r="X209">
        <v>2.2000000000000002</v>
      </c>
      <c r="Y209">
        <v>3.5</v>
      </c>
      <c r="Z209">
        <v>2.2000000000000002</v>
      </c>
      <c r="AA209">
        <v>2.9</v>
      </c>
      <c r="AB209">
        <v>2.2999999999999998</v>
      </c>
      <c r="AC209">
        <v>7.3</v>
      </c>
      <c r="AD209">
        <v>0.6</v>
      </c>
      <c r="AE209">
        <v>4</v>
      </c>
      <c r="AF209">
        <v>7.8</v>
      </c>
      <c r="AG209">
        <v>2</v>
      </c>
      <c r="AH209">
        <v>3.7</v>
      </c>
      <c r="AI209">
        <v>3.7</v>
      </c>
      <c r="AJ209">
        <v>12.1</v>
      </c>
      <c r="AK209">
        <v>4.7</v>
      </c>
      <c r="AL209">
        <v>1.8</v>
      </c>
      <c r="AM209">
        <v>2.6</v>
      </c>
      <c r="AN209">
        <v>0.9</v>
      </c>
      <c r="AO209">
        <v>3.6</v>
      </c>
      <c r="AP209">
        <v>3.2</v>
      </c>
      <c r="AQ209">
        <v>3.5</v>
      </c>
      <c r="AR209">
        <v>3.5</v>
      </c>
      <c r="AS209">
        <v>3.5</v>
      </c>
      <c r="AT209">
        <v>3.6</v>
      </c>
      <c r="AU209" s="596">
        <v>4</v>
      </c>
    </row>
    <row r="210" spans="1:47">
      <c r="A210" t="s">
        <v>6056</v>
      </c>
      <c r="B210">
        <v>5.6</v>
      </c>
      <c r="C210">
        <v>-2.4</v>
      </c>
      <c r="D210">
        <v>-0.4</v>
      </c>
      <c r="E210">
        <v>-2.8</v>
      </c>
      <c r="F210">
        <v>4.4000000000000004</v>
      </c>
      <c r="G210">
        <v>4</v>
      </c>
      <c r="H210">
        <v>7.1</v>
      </c>
      <c r="I210">
        <v>3.8</v>
      </c>
      <c r="J210">
        <v>1.1000000000000001</v>
      </c>
      <c r="K210">
        <v>-0.1</v>
      </c>
      <c r="L210">
        <v>-1.3</v>
      </c>
      <c r="M210">
        <v>3.9</v>
      </c>
      <c r="N210">
        <v>3</v>
      </c>
      <c r="O210">
        <v>4.7</v>
      </c>
      <c r="P210">
        <v>5.2</v>
      </c>
      <c r="Q210">
        <v>3.6</v>
      </c>
      <c r="R210">
        <v>1.7</v>
      </c>
      <c r="S210">
        <v>4.8</v>
      </c>
      <c r="T210">
        <v>1.2</v>
      </c>
      <c r="U210">
        <v>-1.3</v>
      </c>
      <c r="V210">
        <v>3.2</v>
      </c>
      <c r="W210">
        <v>0.9</v>
      </c>
      <c r="X210">
        <v>0.3</v>
      </c>
      <c r="Y210">
        <v>2.1</v>
      </c>
      <c r="Z210">
        <v>7.3</v>
      </c>
      <c r="AA210">
        <v>5.0999999999999996</v>
      </c>
      <c r="AB210">
        <v>5.7</v>
      </c>
      <c r="AC210">
        <v>6.7</v>
      </c>
      <c r="AD210">
        <v>5</v>
      </c>
      <c r="AE210">
        <v>-1</v>
      </c>
      <c r="AF210">
        <v>6.7</v>
      </c>
      <c r="AG210">
        <v>5</v>
      </c>
      <c r="AH210">
        <v>2.6</v>
      </c>
      <c r="AI210">
        <v>3.3</v>
      </c>
      <c r="AJ210">
        <v>0.6</v>
      </c>
      <c r="AK210">
        <v>-1.1000000000000001</v>
      </c>
      <c r="AL210">
        <v>-2.4</v>
      </c>
      <c r="AM210">
        <v>0.6</v>
      </c>
      <c r="AN210">
        <v>0.4</v>
      </c>
      <c r="AO210">
        <v>1.1000000000000001</v>
      </c>
      <c r="AP210">
        <v>2.4</v>
      </c>
      <c r="AQ210">
        <v>2.6</v>
      </c>
      <c r="AR210">
        <v>2.7</v>
      </c>
      <c r="AS210">
        <v>2.8</v>
      </c>
      <c r="AT210">
        <v>2.8</v>
      </c>
      <c r="AU210" s="596">
        <v>1.9</v>
      </c>
    </row>
    <row r="211" spans="1:47">
      <c r="A211" t="s">
        <v>6057</v>
      </c>
      <c r="B211">
        <v>5.3</v>
      </c>
      <c r="C211">
        <v>6</v>
      </c>
      <c r="D211">
        <v>4.0999999999999996</v>
      </c>
      <c r="E211">
        <v>6.8</v>
      </c>
      <c r="F211">
        <v>4</v>
      </c>
      <c r="G211">
        <v>5.7</v>
      </c>
      <c r="H211">
        <v>4.9000000000000004</v>
      </c>
      <c r="I211">
        <v>4.0999999999999996</v>
      </c>
      <c r="J211">
        <v>8.4</v>
      </c>
      <c r="K211">
        <v>5.5</v>
      </c>
      <c r="L211">
        <v>5.3</v>
      </c>
      <c r="M211">
        <v>2.2999999999999998</v>
      </c>
      <c r="N211">
        <v>5.5</v>
      </c>
      <c r="O211">
        <v>4.4000000000000004</v>
      </c>
      <c r="P211">
        <v>6.2</v>
      </c>
      <c r="Q211">
        <v>6.9</v>
      </c>
      <c r="R211">
        <v>7.4</v>
      </c>
      <c r="S211">
        <v>4</v>
      </c>
      <c r="T211">
        <v>5.5</v>
      </c>
      <c r="U211">
        <v>7.5</v>
      </c>
      <c r="V211">
        <v>4.2</v>
      </c>
      <c r="W211">
        <v>4.4000000000000004</v>
      </c>
      <c r="X211">
        <v>3.8</v>
      </c>
      <c r="Y211">
        <v>7.3</v>
      </c>
      <c r="Z211">
        <v>7.6</v>
      </c>
      <c r="AA211">
        <v>8.9</v>
      </c>
      <c r="AB211">
        <v>8.6</v>
      </c>
      <c r="AC211">
        <v>9</v>
      </c>
      <c r="AD211">
        <v>4.2</v>
      </c>
      <c r="AE211">
        <v>7.2</v>
      </c>
      <c r="AF211">
        <v>9.1</v>
      </c>
      <c r="AG211">
        <v>6.3</v>
      </c>
      <c r="AH211">
        <v>5.4</v>
      </c>
      <c r="AI211">
        <v>6</v>
      </c>
      <c r="AJ211">
        <v>6.9</v>
      </c>
      <c r="AK211">
        <v>7.4</v>
      </c>
      <c r="AL211">
        <v>7.6</v>
      </c>
      <c r="AM211">
        <v>6.9</v>
      </c>
      <c r="AN211">
        <v>6.8</v>
      </c>
      <c r="AO211">
        <v>6.8</v>
      </c>
      <c r="AP211">
        <v>7</v>
      </c>
      <c r="AQ211">
        <v>7.2</v>
      </c>
      <c r="AR211">
        <v>7.2</v>
      </c>
      <c r="AS211">
        <v>7.2</v>
      </c>
      <c r="AT211">
        <v>7.3</v>
      </c>
      <c r="AU211" s="596">
        <v>3.6</v>
      </c>
    </row>
    <row r="212" spans="1:47">
      <c r="A212" t="s">
        <v>6058</v>
      </c>
      <c r="B212">
        <v>7.1</v>
      </c>
      <c r="C212">
        <v>6.5</v>
      </c>
      <c r="D212">
        <v>4</v>
      </c>
      <c r="E212">
        <v>4.5999999999999996</v>
      </c>
      <c r="F212">
        <v>4.8</v>
      </c>
      <c r="G212">
        <v>1.6</v>
      </c>
      <c r="H212">
        <v>5</v>
      </c>
      <c r="I212">
        <v>6.5</v>
      </c>
      <c r="J212">
        <v>8.4</v>
      </c>
      <c r="K212">
        <v>9.1999999999999993</v>
      </c>
      <c r="L212">
        <v>8.4</v>
      </c>
      <c r="M212">
        <v>7.3</v>
      </c>
      <c r="N212">
        <v>6.7</v>
      </c>
      <c r="O212">
        <v>7.8</v>
      </c>
      <c r="P212">
        <v>7.7</v>
      </c>
      <c r="Q212">
        <v>8</v>
      </c>
      <c r="R212">
        <v>7.4</v>
      </c>
      <c r="S212">
        <v>4</v>
      </c>
      <c r="T212">
        <v>-7.4</v>
      </c>
      <c r="U212">
        <v>3.4</v>
      </c>
      <c r="V212">
        <v>5.9</v>
      </c>
      <c r="W212">
        <v>3.3</v>
      </c>
      <c r="X212">
        <v>5.2</v>
      </c>
      <c r="Y212">
        <v>5.8</v>
      </c>
      <c r="Z212">
        <v>6.5</v>
      </c>
      <c r="AA212">
        <v>5.8</v>
      </c>
      <c r="AB212">
        <v>6.1</v>
      </c>
      <c r="AC212">
        <v>6.6</v>
      </c>
      <c r="AD212">
        <v>5</v>
      </c>
      <c r="AE212">
        <v>2.2999999999999998</v>
      </c>
      <c r="AF212">
        <v>7.4</v>
      </c>
      <c r="AG212">
        <v>4.9000000000000004</v>
      </c>
      <c r="AH212">
        <v>6.1</v>
      </c>
      <c r="AI212">
        <v>5.2</v>
      </c>
      <c r="AJ212">
        <v>4.7</v>
      </c>
      <c r="AK212">
        <v>4.8</v>
      </c>
      <c r="AL212">
        <v>4.8</v>
      </c>
      <c r="AM212">
        <v>5.3</v>
      </c>
      <c r="AN212">
        <v>5</v>
      </c>
      <c r="AO212">
        <v>5</v>
      </c>
      <c r="AP212">
        <v>5.0999999999999996</v>
      </c>
      <c r="AQ212">
        <v>5.0999999999999996</v>
      </c>
      <c r="AR212">
        <v>5.2</v>
      </c>
      <c r="AS212">
        <v>5.2</v>
      </c>
      <c r="AT212">
        <v>5.2</v>
      </c>
      <c r="AU212" s="596">
        <v>2.7</v>
      </c>
    </row>
    <row r="213" spans="1:47">
      <c r="A213" t="s">
        <v>6059</v>
      </c>
      <c r="B213" t="s">
        <v>5849</v>
      </c>
      <c r="C213" t="s">
        <v>5849</v>
      </c>
      <c r="D213" t="s">
        <v>5849</v>
      </c>
      <c r="E213" t="s">
        <v>5849</v>
      </c>
      <c r="F213" t="s">
        <v>5849</v>
      </c>
      <c r="G213" t="s">
        <v>5849</v>
      </c>
      <c r="H213" t="s">
        <v>5849</v>
      </c>
      <c r="I213" t="s">
        <v>5849</v>
      </c>
      <c r="J213" t="s">
        <v>5849</v>
      </c>
      <c r="K213" t="s">
        <v>5849</v>
      </c>
      <c r="L213" t="s">
        <v>5849</v>
      </c>
      <c r="M213">
        <v>0.2</v>
      </c>
      <c r="N213">
        <v>-0.3</v>
      </c>
      <c r="O213">
        <v>0.6</v>
      </c>
      <c r="P213">
        <v>1.5</v>
      </c>
      <c r="Q213">
        <v>4.2</v>
      </c>
      <c r="R213">
        <v>5</v>
      </c>
      <c r="S213">
        <v>3.6</v>
      </c>
      <c r="T213">
        <v>2.8</v>
      </c>
      <c r="U213">
        <v>2.5</v>
      </c>
      <c r="V213">
        <v>4.3</v>
      </c>
      <c r="W213">
        <v>5.0999999999999996</v>
      </c>
      <c r="X213">
        <v>6.5</v>
      </c>
      <c r="Y213">
        <v>5.0999999999999996</v>
      </c>
      <c r="Z213">
        <v>7</v>
      </c>
      <c r="AA213">
        <v>6.3</v>
      </c>
      <c r="AB213">
        <v>6.1</v>
      </c>
      <c r="AC213">
        <v>6.6</v>
      </c>
      <c r="AD213">
        <v>5.7</v>
      </c>
      <c r="AE213">
        <v>3.4</v>
      </c>
      <c r="AF213">
        <v>6.9</v>
      </c>
      <c r="AG213">
        <v>4.8</v>
      </c>
      <c r="AH213">
        <v>3.7</v>
      </c>
      <c r="AI213">
        <v>5.0999999999999996</v>
      </c>
      <c r="AJ213">
        <v>5.0999999999999996</v>
      </c>
      <c r="AK213">
        <v>3.1</v>
      </c>
      <c r="AL213">
        <v>1.4</v>
      </c>
      <c r="AM213">
        <v>2.9</v>
      </c>
      <c r="AN213">
        <v>2.8</v>
      </c>
      <c r="AO213">
        <v>3.3</v>
      </c>
      <c r="AP213">
        <v>3.5</v>
      </c>
      <c r="AQ213">
        <v>3.5</v>
      </c>
      <c r="AR213">
        <v>3.9</v>
      </c>
      <c r="AS213">
        <v>3.9</v>
      </c>
      <c r="AT213">
        <v>3.9</v>
      </c>
      <c r="AU213" s="596">
        <v>6.2</v>
      </c>
    </row>
    <row r="214" spans="1:47">
      <c r="A214" t="s">
        <v>6060</v>
      </c>
      <c r="B214">
        <v>1.7</v>
      </c>
      <c r="C214">
        <v>0.4</v>
      </c>
      <c r="D214">
        <v>0.7</v>
      </c>
      <c r="E214">
        <v>1.8</v>
      </c>
      <c r="F214">
        <v>2.5</v>
      </c>
      <c r="G214">
        <v>2.6</v>
      </c>
      <c r="H214">
        <v>2.7</v>
      </c>
      <c r="I214">
        <v>2.9</v>
      </c>
      <c r="J214">
        <v>4.3</v>
      </c>
      <c r="K214">
        <v>3.8</v>
      </c>
      <c r="L214">
        <v>3.3</v>
      </c>
      <c r="M214">
        <v>2</v>
      </c>
      <c r="N214">
        <v>1.1000000000000001</v>
      </c>
      <c r="O214">
        <v>-0.2</v>
      </c>
      <c r="P214">
        <v>2.8</v>
      </c>
      <c r="Q214">
        <v>2.5</v>
      </c>
      <c r="R214">
        <v>1.9</v>
      </c>
      <c r="S214">
        <v>3</v>
      </c>
      <c r="T214">
        <v>3</v>
      </c>
      <c r="U214">
        <v>3</v>
      </c>
      <c r="V214">
        <v>3.9</v>
      </c>
      <c r="W214">
        <v>2.2000000000000002</v>
      </c>
      <c r="X214">
        <v>1.2</v>
      </c>
      <c r="Y214">
        <v>1.1000000000000001</v>
      </c>
      <c r="Z214">
        <v>2.2999999999999998</v>
      </c>
      <c r="AA214">
        <v>2</v>
      </c>
      <c r="AB214">
        <v>3.2</v>
      </c>
      <c r="AC214">
        <v>2.9</v>
      </c>
      <c r="AD214">
        <v>0.3</v>
      </c>
      <c r="AE214">
        <v>-4.3</v>
      </c>
      <c r="AF214">
        <v>2.1</v>
      </c>
      <c r="AG214">
        <v>1.6</v>
      </c>
      <c r="AH214">
        <v>-0.4</v>
      </c>
      <c r="AI214">
        <v>0.2</v>
      </c>
      <c r="AJ214">
        <v>1.7</v>
      </c>
      <c r="AK214">
        <v>2.2000000000000002</v>
      </c>
      <c r="AL214">
        <v>1.9</v>
      </c>
      <c r="AM214">
        <v>2.2999999999999998</v>
      </c>
      <c r="AN214">
        <v>1.8</v>
      </c>
      <c r="AO214">
        <v>1.2</v>
      </c>
      <c r="AP214">
        <v>1.5</v>
      </c>
      <c r="AQ214">
        <v>1.5</v>
      </c>
      <c r="AR214">
        <v>1.5</v>
      </c>
      <c r="AS214">
        <v>1.4</v>
      </c>
      <c r="AT214">
        <v>1.4</v>
      </c>
      <c r="AU214" s="596">
        <v>4.8</v>
      </c>
    </row>
    <row r="215" spans="1:47">
      <c r="A215" t="s">
        <v>6061</v>
      </c>
      <c r="B215">
        <v>2.2000000000000002</v>
      </c>
      <c r="C215">
        <v>2</v>
      </c>
      <c r="D215">
        <v>-1.4</v>
      </c>
      <c r="E215">
        <v>2.1</v>
      </c>
      <c r="F215">
        <v>6.1</v>
      </c>
      <c r="G215">
        <v>3.9</v>
      </c>
      <c r="H215">
        <v>3.7</v>
      </c>
      <c r="I215">
        <v>3.5</v>
      </c>
      <c r="J215">
        <v>3.3</v>
      </c>
      <c r="K215">
        <v>2.8</v>
      </c>
      <c r="L215">
        <v>1.4</v>
      </c>
      <c r="M215">
        <v>1</v>
      </c>
      <c r="N215">
        <v>3.3</v>
      </c>
      <c r="O215">
        <v>3.2</v>
      </c>
      <c r="P215">
        <v>4.3</v>
      </c>
      <c r="Q215">
        <v>2.2999999999999998</v>
      </c>
      <c r="R215">
        <v>3.4</v>
      </c>
      <c r="S215">
        <v>4.7</v>
      </c>
      <c r="T215">
        <v>3.9</v>
      </c>
      <c r="U215">
        <v>3.4</v>
      </c>
      <c r="V215">
        <v>4.0999999999999996</v>
      </c>
      <c r="W215">
        <v>1</v>
      </c>
      <c r="X215">
        <v>1.4</v>
      </c>
      <c r="Y215">
        <v>2.6</v>
      </c>
      <c r="Z215">
        <v>4.4000000000000004</v>
      </c>
      <c r="AA215">
        <v>3.7</v>
      </c>
      <c r="AB215">
        <v>3.6</v>
      </c>
      <c r="AC215">
        <v>3</v>
      </c>
      <c r="AD215">
        <v>1.2</v>
      </c>
      <c r="AE215">
        <v>-2.4</v>
      </c>
      <c r="AF215">
        <v>3.7</v>
      </c>
      <c r="AG215">
        <v>2.6</v>
      </c>
      <c r="AH215">
        <v>2.4</v>
      </c>
      <c r="AI215">
        <v>2.2000000000000002</v>
      </c>
      <c r="AJ215">
        <v>2.1</v>
      </c>
      <c r="AK215">
        <v>1.9</v>
      </c>
      <c r="AL215">
        <v>0.8</v>
      </c>
      <c r="AM215">
        <v>1.9</v>
      </c>
      <c r="AN215">
        <v>2.2000000000000002</v>
      </c>
      <c r="AO215">
        <v>2</v>
      </c>
      <c r="AP215">
        <v>2</v>
      </c>
      <c r="AQ215">
        <v>2</v>
      </c>
      <c r="AR215">
        <v>2</v>
      </c>
      <c r="AS215">
        <v>2</v>
      </c>
      <c r="AT215">
        <v>2</v>
      </c>
      <c r="AU215" s="596">
        <v>4.0999999999999996</v>
      </c>
    </row>
    <row r="216" spans="1:47">
      <c r="A216" t="s">
        <v>6062</v>
      </c>
      <c r="B216">
        <v>6.9</v>
      </c>
      <c r="C216">
        <v>6.3</v>
      </c>
      <c r="D216">
        <v>3.9</v>
      </c>
      <c r="E216">
        <v>4.4000000000000004</v>
      </c>
      <c r="F216">
        <v>4.5999999999999996</v>
      </c>
      <c r="G216">
        <v>1.7</v>
      </c>
      <c r="H216">
        <v>5.3</v>
      </c>
      <c r="I216">
        <v>6.4</v>
      </c>
      <c r="J216">
        <v>8.5</v>
      </c>
      <c r="K216">
        <v>9.1999999999999993</v>
      </c>
      <c r="L216">
        <v>8.5</v>
      </c>
      <c r="M216">
        <v>7.4</v>
      </c>
      <c r="N216">
        <v>6.7</v>
      </c>
      <c r="O216">
        <v>7.7</v>
      </c>
      <c r="P216">
        <v>7.6</v>
      </c>
      <c r="Q216">
        <v>8.1</v>
      </c>
      <c r="R216">
        <v>7.5</v>
      </c>
      <c r="S216">
        <v>3.7</v>
      </c>
      <c r="T216">
        <v>-8.3000000000000007</v>
      </c>
      <c r="U216">
        <v>2.9</v>
      </c>
      <c r="V216">
        <v>5.5</v>
      </c>
      <c r="W216">
        <v>3.3</v>
      </c>
      <c r="X216">
        <v>5.0999999999999996</v>
      </c>
      <c r="Y216">
        <v>5.7</v>
      </c>
      <c r="Z216">
        <v>6</v>
      </c>
      <c r="AA216">
        <v>5.3</v>
      </c>
      <c r="AB216">
        <v>5.5</v>
      </c>
      <c r="AC216">
        <v>6.2</v>
      </c>
      <c r="AD216">
        <v>5.4</v>
      </c>
      <c r="AE216">
        <v>2.4</v>
      </c>
      <c r="AF216">
        <v>6.9</v>
      </c>
      <c r="AG216">
        <v>4.7</v>
      </c>
      <c r="AH216">
        <v>6.2</v>
      </c>
      <c r="AI216">
        <v>5.0999999999999996</v>
      </c>
      <c r="AJ216">
        <v>4.5999999999999996</v>
      </c>
      <c r="AK216">
        <v>4.9000000000000004</v>
      </c>
      <c r="AL216">
        <v>5</v>
      </c>
      <c r="AM216">
        <v>5.4</v>
      </c>
      <c r="AN216">
        <v>5.2</v>
      </c>
      <c r="AO216">
        <v>5.0999999999999996</v>
      </c>
      <c r="AP216">
        <v>5.2</v>
      </c>
      <c r="AQ216">
        <v>5.2</v>
      </c>
      <c r="AR216">
        <v>5.2</v>
      </c>
      <c r="AS216">
        <v>5.3</v>
      </c>
      <c r="AT216">
        <v>5.3</v>
      </c>
      <c r="AU216" s="596">
        <v>1.5</v>
      </c>
    </row>
    <row r="217" spans="1:47">
      <c r="A217" t="s">
        <v>6063</v>
      </c>
      <c r="B217">
        <v>1.3</v>
      </c>
      <c r="C217">
        <v>2</v>
      </c>
      <c r="D217">
        <v>0.2</v>
      </c>
      <c r="E217">
        <v>3.2</v>
      </c>
      <c r="F217">
        <v>4.9000000000000004</v>
      </c>
      <c r="G217">
        <v>3.7</v>
      </c>
      <c r="H217">
        <v>3.3</v>
      </c>
      <c r="I217">
        <v>3.8</v>
      </c>
      <c r="J217">
        <v>4.8</v>
      </c>
      <c r="K217">
        <v>4</v>
      </c>
      <c r="L217">
        <v>3.1</v>
      </c>
      <c r="M217">
        <v>1.6</v>
      </c>
      <c r="N217">
        <v>2.2000000000000002</v>
      </c>
      <c r="O217">
        <v>1.3</v>
      </c>
      <c r="P217">
        <v>3.4</v>
      </c>
      <c r="Q217">
        <v>2.9</v>
      </c>
      <c r="R217">
        <v>3</v>
      </c>
      <c r="S217">
        <v>3.5</v>
      </c>
      <c r="T217">
        <v>2.8</v>
      </c>
      <c r="U217">
        <v>3.6</v>
      </c>
      <c r="V217">
        <v>4.0999999999999996</v>
      </c>
      <c r="W217">
        <v>1.6</v>
      </c>
      <c r="X217">
        <v>1.7</v>
      </c>
      <c r="Y217">
        <v>2.1</v>
      </c>
      <c r="Z217">
        <v>3.2</v>
      </c>
      <c r="AA217">
        <v>2.8</v>
      </c>
      <c r="AB217">
        <v>3.1</v>
      </c>
      <c r="AC217">
        <v>2.7</v>
      </c>
      <c r="AD217">
        <v>0.2</v>
      </c>
      <c r="AE217">
        <v>-3.3</v>
      </c>
      <c r="AF217">
        <v>3.1</v>
      </c>
      <c r="AG217">
        <v>1.7</v>
      </c>
      <c r="AH217">
        <v>1.2</v>
      </c>
      <c r="AI217">
        <v>1.4</v>
      </c>
      <c r="AJ217">
        <v>2.1</v>
      </c>
      <c r="AK217">
        <v>2.2999999999999998</v>
      </c>
      <c r="AL217">
        <v>1.7</v>
      </c>
      <c r="AM217">
        <v>2.4</v>
      </c>
      <c r="AN217">
        <v>2.2000000000000002</v>
      </c>
      <c r="AO217">
        <v>1.8</v>
      </c>
      <c r="AP217">
        <v>1.7</v>
      </c>
      <c r="AQ217">
        <v>1.7</v>
      </c>
      <c r="AR217">
        <v>1.6</v>
      </c>
      <c r="AS217">
        <v>1.6</v>
      </c>
      <c r="AT217">
        <v>1.6</v>
      </c>
      <c r="AU217" s="596">
        <v>2.1</v>
      </c>
    </row>
    <row r="218" spans="1:47">
      <c r="A218" t="s">
        <v>6064</v>
      </c>
      <c r="B218" t="s">
        <v>5849</v>
      </c>
      <c r="C218" t="s">
        <v>5849</v>
      </c>
      <c r="D218" t="s">
        <v>5849</v>
      </c>
      <c r="E218" t="s">
        <v>5849</v>
      </c>
      <c r="F218" t="s">
        <v>5849</v>
      </c>
      <c r="G218" t="s">
        <v>5849</v>
      </c>
      <c r="H218" t="s">
        <v>5849</v>
      </c>
      <c r="I218" t="s">
        <v>5849</v>
      </c>
      <c r="J218" t="s">
        <v>5849</v>
      </c>
      <c r="K218" t="s">
        <v>5849</v>
      </c>
      <c r="L218" t="s">
        <v>5849</v>
      </c>
      <c r="M218" t="s">
        <v>5849</v>
      </c>
      <c r="N218" t="s">
        <v>5849</v>
      </c>
      <c r="O218">
        <v>-9.6</v>
      </c>
      <c r="P218">
        <v>-13.9</v>
      </c>
      <c r="Q218">
        <v>-5.3</v>
      </c>
      <c r="R218">
        <v>-3.6</v>
      </c>
      <c r="S218">
        <v>1.4</v>
      </c>
      <c r="T218">
        <v>-3.8</v>
      </c>
      <c r="U218">
        <v>5.4</v>
      </c>
      <c r="V218">
        <v>9.3000000000000007</v>
      </c>
      <c r="W218">
        <v>5.7</v>
      </c>
      <c r="X218">
        <v>5.3</v>
      </c>
      <c r="Y218">
        <v>7.8</v>
      </c>
      <c r="Z218">
        <v>8</v>
      </c>
      <c r="AA218">
        <v>6.9</v>
      </c>
      <c r="AB218">
        <v>8.9</v>
      </c>
      <c r="AC218">
        <v>9</v>
      </c>
      <c r="AD218">
        <v>5.3</v>
      </c>
      <c r="AE218">
        <v>-6.3</v>
      </c>
      <c r="AF218">
        <v>5</v>
      </c>
      <c r="AG218">
        <v>5.3</v>
      </c>
      <c r="AH218">
        <v>3.6</v>
      </c>
      <c r="AI218">
        <v>2.5</v>
      </c>
      <c r="AJ218">
        <v>1</v>
      </c>
      <c r="AK218">
        <v>-1.9</v>
      </c>
      <c r="AL218">
        <v>0.8</v>
      </c>
      <c r="AM218">
        <v>2.4</v>
      </c>
      <c r="AN218">
        <v>2.8</v>
      </c>
      <c r="AO218">
        <v>2.2000000000000002</v>
      </c>
      <c r="AP218">
        <v>2.2999999999999998</v>
      </c>
      <c r="AQ218">
        <v>2.2999999999999998</v>
      </c>
      <c r="AR218">
        <v>2.2000000000000002</v>
      </c>
      <c r="AS218">
        <v>2.4</v>
      </c>
      <c r="AT218">
        <v>2.4</v>
      </c>
      <c r="AU218" s="596">
        <v>4.5999999999999996</v>
      </c>
    </row>
    <row r="219" spans="1:47">
      <c r="A219" t="s">
        <v>6065</v>
      </c>
      <c r="B219">
        <v>6.4</v>
      </c>
      <c r="C219">
        <v>5.9</v>
      </c>
      <c r="D219">
        <v>5.0999999999999996</v>
      </c>
      <c r="E219">
        <v>7</v>
      </c>
      <c r="F219">
        <v>7.6</v>
      </c>
      <c r="G219">
        <v>6.7</v>
      </c>
      <c r="H219">
        <v>6.2</v>
      </c>
      <c r="I219">
        <v>7.2</v>
      </c>
      <c r="J219">
        <v>9.5</v>
      </c>
      <c r="K219">
        <v>6.3</v>
      </c>
      <c r="L219">
        <v>5.9</v>
      </c>
      <c r="M219">
        <v>6.2</v>
      </c>
      <c r="N219">
        <v>8.9</v>
      </c>
      <c r="O219">
        <v>9.1</v>
      </c>
      <c r="P219">
        <v>9.4</v>
      </c>
      <c r="Q219">
        <v>8.9</v>
      </c>
      <c r="R219">
        <v>8.4</v>
      </c>
      <c r="S219">
        <v>6.1</v>
      </c>
      <c r="T219">
        <v>2.9</v>
      </c>
      <c r="U219">
        <v>6.5</v>
      </c>
      <c r="V219">
        <v>6.5</v>
      </c>
      <c r="W219">
        <v>6</v>
      </c>
      <c r="X219">
        <v>6.7</v>
      </c>
      <c r="Y219">
        <v>8.3000000000000007</v>
      </c>
      <c r="Z219">
        <v>8.5</v>
      </c>
      <c r="AA219">
        <v>9.3000000000000007</v>
      </c>
      <c r="AB219">
        <v>10.1</v>
      </c>
      <c r="AC219">
        <v>11.2</v>
      </c>
      <c r="AD219">
        <v>7.2</v>
      </c>
      <c r="AE219">
        <v>7.5</v>
      </c>
      <c r="AF219">
        <v>9.6</v>
      </c>
      <c r="AG219">
        <v>7.9</v>
      </c>
      <c r="AH219">
        <v>7</v>
      </c>
      <c r="AI219">
        <v>6.9</v>
      </c>
      <c r="AJ219">
        <v>6.8</v>
      </c>
      <c r="AK219">
        <v>6.8</v>
      </c>
      <c r="AL219">
        <v>6.7</v>
      </c>
      <c r="AM219">
        <v>6.6</v>
      </c>
      <c r="AN219">
        <v>6.4</v>
      </c>
      <c r="AO219">
        <v>6.3</v>
      </c>
      <c r="AP219">
        <v>6.3</v>
      </c>
      <c r="AQ219">
        <v>6.3</v>
      </c>
      <c r="AR219">
        <v>6.2</v>
      </c>
      <c r="AS219">
        <v>6.1</v>
      </c>
      <c r="AT219">
        <v>6.1</v>
      </c>
      <c r="AU219" s="596">
        <v>1.8</v>
      </c>
    </row>
    <row r="220" spans="1:47">
      <c r="A220" t="s">
        <v>6066</v>
      </c>
      <c r="B220">
        <v>-1</v>
      </c>
      <c r="C220">
        <v>-0.6</v>
      </c>
      <c r="D220">
        <v>1.3</v>
      </c>
      <c r="E220">
        <v>4.5</v>
      </c>
      <c r="F220">
        <v>4.0999999999999996</v>
      </c>
      <c r="G220">
        <v>2.5</v>
      </c>
      <c r="H220">
        <v>4.3</v>
      </c>
      <c r="I220">
        <v>5.0999999999999996</v>
      </c>
      <c r="J220">
        <v>1.7</v>
      </c>
      <c r="K220">
        <v>0.2</v>
      </c>
      <c r="L220">
        <v>-0.3</v>
      </c>
      <c r="M220">
        <v>-5.6</v>
      </c>
      <c r="N220">
        <v>1</v>
      </c>
      <c r="O220">
        <v>3.8</v>
      </c>
      <c r="P220">
        <v>0</v>
      </c>
      <c r="Q220">
        <v>6.1</v>
      </c>
      <c r="R220">
        <v>5.6</v>
      </c>
      <c r="S220">
        <v>5</v>
      </c>
      <c r="T220">
        <v>3</v>
      </c>
      <c r="U220">
        <v>-0.1</v>
      </c>
      <c r="V220">
        <v>5.2</v>
      </c>
      <c r="W220">
        <v>-0.5</v>
      </c>
      <c r="X220">
        <v>4.5999999999999996</v>
      </c>
      <c r="Y220">
        <v>4.8</v>
      </c>
      <c r="Z220">
        <v>7.4</v>
      </c>
      <c r="AA220">
        <v>6.3</v>
      </c>
      <c r="AB220">
        <v>6.5</v>
      </c>
      <c r="AC220">
        <v>5.6</v>
      </c>
      <c r="AD220">
        <v>3.3</v>
      </c>
      <c r="AE220">
        <v>-2.7</v>
      </c>
      <c r="AF220">
        <v>4.2</v>
      </c>
      <c r="AG220">
        <v>6.7</v>
      </c>
      <c r="AH220">
        <v>2.6</v>
      </c>
      <c r="AI220">
        <v>4.9000000000000004</v>
      </c>
      <c r="AJ220">
        <v>3.9</v>
      </c>
      <c r="AK220">
        <v>4.8</v>
      </c>
      <c r="AL220">
        <v>3.3</v>
      </c>
      <c r="AM220">
        <v>6</v>
      </c>
      <c r="AN220">
        <v>3.6</v>
      </c>
      <c r="AO220">
        <v>0.8</v>
      </c>
      <c r="AP220">
        <v>2.8</v>
      </c>
      <c r="AQ220">
        <v>2.9</v>
      </c>
      <c r="AR220">
        <v>2.9</v>
      </c>
      <c r="AS220">
        <v>3.1</v>
      </c>
      <c r="AT220">
        <v>3.1</v>
      </c>
      <c r="AU220" s="596">
        <v>4.9000000000000004</v>
      </c>
    </row>
    <row r="221" spans="1:47">
      <c r="A221" t="s">
        <v>6067</v>
      </c>
      <c r="B221">
        <v>3.3</v>
      </c>
      <c r="C221">
        <v>1.7</v>
      </c>
      <c r="D221">
        <v>1.1000000000000001</v>
      </c>
      <c r="E221">
        <v>2.1</v>
      </c>
      <c r="F221">
        <v>4</v>
      </c>
      <c r="G221">
        <v>3.5</v>
      </c>
      <c r="H221">
        <v>4.3</v>
      </c>
      <c r="I221">
        <v>4.2</v>
      </c>
      <c r="J221">
        <v>4.4000000000000004</v>
      </c>
      <c r="K221">
        <v>3.5</v>
      </c>
      <c r="L221">
        <v>4.0999999999999996</v>
      </c>
      <c r="M221">
        <v>4.3</v>
      </c>
      <c r="N221">
        <v>2.2999999999999998</v>
      </c>
      <c r="O221">
        <v>3.1</v>
      </c>
      <c r="P221">
        <v>3.1</v>
      </c>
      <c r="Q221">
        <v>3.9</v>
      </c>
      <c r="R221">
        <v>4.9000000000000004</v>
      </c>
      <c r="S221">
        <v>4.7</v>
      </c>
      <c r="T221">
        <v>2.2999999999999998</v>
      </c>
      <c r="U221">
        <v>3.5</v>
      </c>
      <c r="V221">
        <v>5.8</v>
      </c>
      <c r="W221">
        <v>3.6</v>
      </c>
      <c r="X221">
        <v>4.5999999999999996</v>
      </c>
      <c r="Y221">
        <v>7</v>
      </c>
      <c r="Z221">
        <v>7.9</v>
      </c>
      <c r="AA221">
        <v>7.2</v>
      </c>
      <c r="AB221">
        <v>8</v>
      </c>
      <c r="AC221">
        <v>8.4</v>
      </c>
      <c r="AD221">
        <v>5.7</v>
      </c>
      <c r="AE221">
        <v>2.8</v>
      </c>
      <c r="AF221">
        <v>7.4</v>
      </c>
      <c r="AG221">
        <v>6.4</v>
      </c>
      <c r="AH221">
        <v>5.4</v>
      </c>
      <c r="AI221">
        <v>5.0999999999999996</v>
      </c>
      <c r="AJ221">
        <v>4.7</v>
      </c>
      <c r="AK221">
        <v>4.3</v>
      </c>
      <c r="AL221">
        <v>4.5999999999999996</v>
      </c>
      <c r="AM221">
        <v>4.8</v>
      </c>
      <c r="AN221">
        <v>4.5</v>
      </c>
      <c r="AO221">
        <v>4.4000000000000004</v>
      </c>
      <c r="AP221">
        <v>4.8</v>
      </c>
      <c r="AQ221">
        <v>4.9000000000000004</v>
      </c>
      <c r="AR221">
        <v>4.8</v>
      </c>
      <c r="AS221">
        <v>4.9000000000000004</v>
      </c>
      <c r="AT221">
        <v>4.9000000000000004</v>
      </c>
      <c r="AU221" s="596">
        <v>2.8</v>
      </c>
    </row>
    <row r="222" spans="1:47">
      <c r="A222" t="s">
        <v>6068</v>
      </c>
      <c r="B222" t="s">
        <v>5849</v>
      </c>
      <c r="C222" t="s">
        <v>5849</v>
      </c>
      <c r="D222" t="s">
        <v>5849</v>
      </c>
      <c r="E222" t="s">
        <v>5849</v>
      </c>
      <c r="F222" t="s">
        <v>5849</v>
      </c>
      <c r="G222" t="s">
        <v>5849</v>
      </c>
      <c r="H222" t="s">
        <v>5849</v>
      </c>
      <c r="I222" t="s">
        <v>5849</v>
      </c>
      <c r="J222" t="s">
        <v>5849</v>
      </c>
      <c r="K222" t="s">
        <v>5849</v>
      </c>
      <c r="L222" t="s">
        <v>5849</v>
      </c>
      <c r="M222" t="s">
        <v>5849</v>
      </c>
      <c r="N222">
        <v>1.4</v>
      </c>
      <c r="O222">
        <v>-0.8</v>
      </c>
      <c r="P222">
        <v>2.5</v>
      </c>
      <c r="Q222">
        <v>2.9</v>
      </c>
      <c r="R222">
        <v>1.6</v>
      </c>
      <c r="S222">
        <v>2.6</v>
      </c>
      <c r="T222">
        <v>2.9</v>
      </c>
      <c r="U222">
        <v>3</v>
      </c>
      <c r="V222">
        <v>3.8</v>
      </c>
      <c r="W222">
        <v>2.1</v>
      </c>
      <c r="X222">
        <v>1</v>
      </c>
      <c r="Y222">
        <v>0.7</v>
      </c>
      <c r="Z222">
        <v>2.2999999999999998</v>
      </c>
      <c r="AA222">
        <v>1.7</v>
      </c>
      <c r="AB222">
        <v>3.2</v>
      </c>
      <c r="AC222">
        <v>3.1</v>
      </c>
      <c r="AD222">
        <v>0.5</v>
      </c>
      <c r="AE222">
        <v>-4.5</v>
      </c>
      <c r="AF222">
        <v>2.1</v>
      </c>
      <c r="AG222">
        <v>1.6</v>
      </c>
      <c r="AH222">
        <v>-0.9</v>
      </c>
      <c r="AI222">
        <v>-0.2</v>
      </c>
      <c r="AJ222">
        <v>1.4</v>
      </c>
      <c r="AK222">
        <v>2.1</v>
      </c>
      <c r="AL222">
        <v>2</v>
      </c>
      <c r="AM222">
        <v>2.4</v>
      </c>
      <c r="AN222">
        <v>1.8</v>
      </c>
      <c r="AO222">
        <v>1.3</v>
      </c>
      <c r="AP222">
        <v>1.5</v>
      </c>
      <c r="AQ222">
        <v>1.5</v>
      </c>
      <c r="AR222">
        <v>1.4</v>
      </c>
      <c r="AS222">
        <v>1.4</v>
      </c>
      <c r="AT222">
        <v>1.4</v>
      </c>
      <c r="AU222" s="596">
        <v>4.2</v>
      </c>
    </row>
    <row r="223" spans="1:47">
      <c r="A223" t="s">
        <v>6069</v>
      </c>
      <c r="B223">
        <v>1.3</v>
      </c>
      <c r="C223">
        <v>0</v>
      </c>
      <c r="D223">
        <v>0.8</v>
      </c>
      <c r="E223">
        <v>2</v>
      </c>
      <c r="F223">
        <v>2.4</v>
      </c>
      <c r="G223">
        <v>2.5</v>
      </c>
      <c r="H223">
        <v>2.7</v>
      </c>
      <c r="I223">
        <v>3</v>
      </c>
      <c r="J223">
        <v>4.0999999999999996</v>
      </c>
      <c r="K223">
        <v>3.4</v>
      </c>
      <c r="L223">
        <v>2.5</v>
      </c>
      <c r="M223">
        <v>1.2</v>
      </c>
      <c r="N223">
        <v>0.9</v>
      </c>
      <c r="O223">
        <v>-0.2</v>
      </c>
      <c r="P223">
        <v>2.9</v>
      </c>
      <c r="Q223">
        <v>2.8</v>
      </c>
      <c r="R223">
        <v>2.1</v>
      </c>
      <c r="S223">
        <v>3</v>
      </c>
      <c r="T223">
        <v>3</v>
      </c>
      <c r="U223">
        <v>3</v>
      </c>
      <c r="V223">
        <v>3.9</v>
      </c>
      <c r="W223">
        <v>2.4</v>
      </c>
      <c r="X223">
        <v>1.5</v>
      </c>
      <c r="Y223">
        <v>1.5</v>
      </c>
      <c r="Z223">
        <v>2.6</v>
      </c>
      <c r="AA223">
        <v>2.2999999999999998</v>
      </c>
      <c r="AB223">
        <v>3.6</v>
      </c>
      <c r="AC223">
        <v>3.3</v>
      </c>
      <c r="AD223">
        <v>0.7</v>
      </c>
      <c r="AE223">
        <v>-4.2</v>
      </c>
      <c r="AF223">
        <v>2</v>
      </c>
      <c r="AG223">
        <v>1.8</v>
      </c>
      <c r="AH223">
        <v>-0.3</v>
      </c>
      <c r="AI223">
        <v>0.3</v>
      </c>
      <c r="AJ223">
        <v>1.9</v>
      </c>
      <c r="AK223">
        <v>2.4</v>
      </c>
      <c r="AL223">
        <v>2.1</v>
      </c>
      <c r="AM223">
        <v>2.7</v>
      </c>
      <c r="AN223">
        <v>2.1</v>
      </c>
      <c r="AO223">
        <v>1.6</v>
      </c>
      <c r="AP223">
        <v>1.7</v>
      </c>
      <c r="AQ223">
        <v>1.7</v>
      </c>
      <c r="AR223">
        <v>1.6</v>
      </c>
      <c r="AS223">
        <v>1.6</v>
      </c>
      <c r="AT223">
        <v>1.6</v>
      </c>
      <c r="AU223" s="596">
        <v>1.5</v>
      </c>
    </row>
    <row r="224" spans="1:47">
      <c r="A224" t="s">
        <v>6070</v>
      </c>
      <c r="B224">
        <v>6.5</v>
      </c>
      <c r="C224">
        <v>0.8</v>
      </c>
      <c r="D224">
        <v>-0.5</v>
      </c>
      <c r="E224">
        <v>-2.8</v>
      </c>
      <c r="F224">
        <v>3.9</v>
      </c>
      <c r="G224">
        <v>3.3</v>
      </c>
      <c r="H224">
        <v>4.3</v>
      </c>
      <c r="I224">
        <v>3.3</v>
      </c>
      <c r="J224">
        <v>1.1000000000000001</v>
      </c>
      <c r="K224">
        <v>1.1000000000000001</v>
      </c>
      <c r="L224">
        <v>0.6</v>
      </c>
      <c r="M224">
        <v>3.9</v>
      </c>
      <c r="N224">
        <v>3.3</v>
      </c>
      <c r="O224">
        <v>4.0999999999999996</v>
      </c>
      <c r="P224">
        <v>4.9000000000000004</v>
      </c>
      <c r="Q224">
        <v>1.2</v>
      </c>
      <c r="R224">
        <v>3.1</v>
      </c>
      <c r="S224">
        <v>5.4</v>
      </c>
      <c r="T224">
        <v>2.5</v>
      </c>
      <c r="U224">
        <v>0.1</v>
      </c>
      <c r="V224">
        <v>3.7</v>
      </c>
      <c r="W224">
        <v>0.6</v>
      </c>
      <c r="X224">
        <v>0.4</v>
      </c>
      <c r="Y224">
        <v>2</v>
      </c>
      <c r="Z224">
        <v>6.2</v>
      </c>
      <c r="AA224">
        <v>4.4000000000000004</v>
      </c>
      <c r="AB224">
        <v>5.5</v>
      </c>
      <c r="AC224">
        <v>5.6</v>
      </c>
      <c r="AD224">
        <v>4</v>
      </c>
      <c r="AE224">
        <v>-2</v>
      </c>
      <c r="AF224">
        <v>6.1</v>
      </c>
      <c r="AG224">
        <v>4.5999999999999996</v>
      </c>
      <c r="AH224">
        <v>2.9</v>
      </c>
      <c r="AI224">
        <v>2.9</v>
      </c>
      <c r="AJ224">
        <v>1.3</v>
      </c>
      <c r="AK224">
        <v>0.3</v>
      </c>
      <c r="AL224">
        <v>-0.6</v>
      </c>
      <c r="AM224">
        <v>1.2</v>
      </c>
      <c r="AN224">
        <v>1</v>
      </c>
      <c r="AO224">
        <v>1.4</v>
      </c>
      <c r="AP224">
        <v>2.4</v>
      </c>
      <c r="AQ224">
        <v>2.6</v>
      </c>
      <c r="AR224">
        <v>2.8</v>
      </c>
      <c r="AS224">
        <v>2.9</v>
      </c>
      <c r="AT224">
        <v>2.8</v>
      </c>
      <c r="AU224" s="596">
        <v>1.8</v>
      </c>
    </row>
    <row r="225" spans="1:47">
      <c r="A225" t="s">
        <v>6071</v>
      </c>
      <c r="B225">
        <v>0.9</v>
      </c>
      <c r="C225">
        <v>2</v>
      </c>
      <c r="D225">
        <v>-0.1</v>
      </c>
      <c r="E225">
        <v>3.3</v>
      </c>
      <c r="F225">
        <v>5</v>
      </c>
      <c r="G225">
        <v>3.8</v>
      </c>
      <c r="H225">
        <v>3.1</v>
      </c>
      <c r="I225">
        <v>3.5</v>
      </c>
      <c r="J225">
        <v>4.7</v>
      </c>
      <c r="K225">
        <v>3.8</v>
      </c>
      <c r="L225">
        <v>2.8</v>
      </c>
      <c r="M225">
        <v>1.2</v>
      </c>
      <c r="N225">
        <v>2.1</v>
      </c>
      <c r="O225">
        <v>1.2</v>
      </c>
      <c r="P225">
        <v>3.1</v>
      </c>
      <c r="Q225">
        <v>2.5</v>
      </c>
      <c r="R225">
        <v>2.8</v>
      </c>
      <c r="S225">
        <v>3.2</v>
      </c>
      <c r="T225">
        <v>2.9</v>
      </c>
      <c r="U225">
        <v>3.2</v>
      </c>
      <c r="V225">
        <v>3.8</v>
      </c>
      <c r="W225">
        <v>1.3</v>
      </c>
      <c r="X225">
        <v>1.3</v>
      </c>
      <c r="Y225">
        <v>1.9</v>
      </c>
      <c r="Z225">
        <v>2.9</v>
      </c>
      <c r="AA225">
        <v>2.6</v>
      </c>
      <c r="AB225">
        <v>2.6</v>
      </c>
      <c r="AC225">
        <v>2.1</v>
      </c>
      <c r="AD225">
        <v>-0.2</v>
      </c>
      <c r="AE225">
        <v>-3.6</v>
      </c>
      <c r="AF225">
        <v>2.8</v>
      </c>
      <c r="AG225">
        <v>1.6</v>
      </c>
      <c r="AH225">
        <v>1.4</v>
      </c>
      <c r="AI225">
        <v>1.5</v>
      </c>
      <c r="AJ225">
        <v>1.9</v>
      </c>
      <c r="AK225">
        <v>2.1</v>
      </c>
      <c r="AL225">
        <v>1.4</v>
      </c>
      <c r="AM225">
        <v>2.2000000000000002</v>
      </c>
      <c r="AN225">
        <v>2.1</v>
      </c>
      <c r="AO225">
        <v>1.6</v>
      </c>
      <c r="AP225">
        <v>1.5</v>
      </c>
      <c r="AQ225">
        <v>1.5</v>
      </c>
      <c r="AR225">
        <v>1.4</v>
      </c>
      <c r="AS225">
        <v>1.4</v>
      </c>
      <c r="AT225">
        <v>1.3</v>
      </c>
      <c r="AU225" s="596">
        <v>2.5</v>
      </c>
    </row>
    <row r="226" spans="1:47">
      <c r="A226" t="s">
        <v>6072</v>
      </c>
      <c r="B226">
        <v>-2.8</v>
      </c>
      <c r="C226">
        <v>-1.4</v>
      </c>
      <c r="D226">
        <v>-1.7</v>
      </c>
      <c r="E226">
        <v>1.6</v>
      </c>
      <c r="F226">
        <v>-0.7</v>
      </c>
      <c r="G226">
        <v>-0.2</v>
      </c>
      <c r="H226">
        <v>1.6</v>
      </c>
      <c r="I226">
        <v>0.3</v>
      </c>
      <c r="J226">
        <v>2</v>
      </c>
      <c r="K226">
        <v>4.0999999999999996</v>
      </c>
      <c r="L226">
        <v>9.8000000000000007</v>
      </c>
      <c r="M226">
        <v>8.1</v>
      </c>
      <c r="N226">
        <v>5.2</v>
      </c>
      <c r="O226">
        <v>1.8</v>
      </c>
      <c r="P226">
        <v>2.2000000000000002</v>
      </c>
      <c r="Q226">
        <v>1.8</v>
      </c>
      <c r="R226">
        <v>4.5</v>
      </c>
      <c r="S226">
        <v>2.7</v>
      </c>
      <c r="T226">
        <v>3.8</v>
      </c>
      <c r="U226">
        <v>1.8</v>
      </c>
      <c r="V226">
        <v>5.7</v>
      </c>
      <c r="W226">
        <v>1.6</v>
      </c>
      <c r="X226">
        <v>3.4</v>
      </c>
      <c r="Y226">
        <v>11.1</v>
      </c>
      <c r="Z226">
        <v>9</v>
      </c>
      <c r="AA226">
        <v>5.4</v>
      </c>
      <c r="AB226">
        <v>5.8</v>
      </c>
      <c r="AC226">
        <v>5.0999999999999996</v>
      </c>
      <c r="AD226">
        <v>4.5999999999999996</v>
      </c>
      <c r="AE226">
        <v>0.8</v>
      </c>
      <c r="AF226">
        <v>4.9000000000000004</v>
      </c>
      <c r="AG226">
        <v>4.4000000000000004</v>
      </c>
      <c r="AH226">
        <v>4.9000000000000004</v>
      </c>
      <c r="AI226">
        <v>2.4</v>
      </c>
      <c r="AJ226">
        <v>2.7</v>
      </c>
      <c r="AK226">
        <v>2.4</v>
      </c>
      <c r="AL226">
        <v>5.3</v>
      </c>
      <c r="AM226">
        <v>1.8</v>
      </c>
      <c r="AN226">
        <v>1.4</v>
      </c>
      <c r="AO226">
        <v>1.3</v>
      </c>
      <c r="AP226">
        <v>3.2</v>
      </c>
      <c r="AQ226">
        <v>2.8</v>
      </c>
      <c r="AR226">
        <v>2.8</v>
      </c>
      <c r="AS226">
        <v>2.8</v>
      </c>
      <c r="AT226">
        <v>2.8</v>
      </c>
      <c r="AU226" s="596">
        <v>1.6</v>
      </c>
    </row>
    <row r="227" spans="1:47">
      <c r="A227" t="s">
        <v>6073</v>
      </c>
      <c r="B227">
        <v>-2.2000000000000002</v>
      </c>
      <c r="C227">
        <v>-0.9</v>
      </c>
      <c r="D227">
        <v>-1</v>
      </c>
      <c r="E227">
        <v>2</v>
      </c>
      <c r="F227">
        <v>-0.4</v>
      </c>
      <c r="G227">
        <v>0.5</v>
      </c>
      <c r="H227">
        <v>2.1</v>
      </c>
      <c r="I227">
        <v>0.8</v>
      </c>
      <c r="J227">
        <v>2.5</v>
      </c>
      <c r="K227">
        <v>4.0999999999999996</v>
      </c>
      <c r="L227">
        <v>9.3000000000000007</v>
      </c>
      <c r="M227">
        <v>7.8</v>
      </c>
      <c r="N227">
        <v>5.5</v>
      </c>
      <c r="O227">
        <v>1.9</v>
      </c>
      <c r="P227">
        <v>2.4</v>
      </c>
      <c r="Q227">
        <v>2.2000000000000002</v>
      </c>
      <c r="R227">
        <v>4.7</v>
      </c>
      <c r="S227">
        <v>2.6</v>
      </c>
      <c r="T227">
        <v>3.8</v>
      </c>
      <c r="U227">
        <v>2</v>
      </c>
      <c r="V227">
        <v>5.5</v>
      </c>
      <c r="W227">
        <v>1.6</v>
      </c>
      <c r="X227">
        <v>3.4</v>
      </c>
      <c r="Y227">
        <v>10.4</v>
      </c>
      <c r="Z227">
        <v>8.8000000000000007</v>
      </c>
      <c r="AA227">
        <v>5.8</v>
      </c>
      <c r="AB227">
        <v>5.8</v>
      </c>
      <c r="AC227">
        <v>5.0999999999999996</v>
      </c>
      <c r="AD227">
        <v>4.5999999999999996</v>
      </c>
      <c r="AE227">
        <v>0.9</v>
      </c>
      <c r="AF227">
        <v>4.7</v>
      </c>
      <c r="AG227">
        <v>4.4000000000000004</v>
      </c>
      <c r="AH227">
        <v>4.8</v>
      </c>
      <c r="AI227">
        <v>2.6</v>
      </c>
      <c r="AJ227">
        <v>2.9</v>
      </c>
      <c r="AK227">
        <v>2.6</v>
      </c>
      <c r="AL227">
        <v>5.2</v>
      </c>
      <c r="AM227">
        <v>2.2000000000000002</v>
      </c>
      <c r="AN227">
        <v>1.8</v>
      </c>
      <c r="AO227">
        <v>1.5</v>
      </c>
      <c r="AP227">
        <v>3.2</v>
      </c>
      <c r="AQ227">
        <v>2.8</v>
      </c>
      <c r="AR227">
        <v>2.8</v>
      </c>
      <c r="AS227">
        <v>2.8</v>
      </c>
      <c r="AT227">
        <v>2.8</v>
      </c>
      <c r="AU227" s="596">
        <v>4.2</v>
      </c>
    </row>
    <row r="228" spans="1:47">
      <c r="A228" t="s">
        <v>6074</v>
      </c>
      <c r="B228">
        <v>3.7</v>
      </c>
      <c r="C228">
        <v>4.2</v>
      </c>
      <c r="D228">
        <v>2.2000000000000002</v>
      </c>
      <c r="E228">
        <v>4</v>
      </c>
      <c r="F228">
        <v>6.6</v>
      </c>
      <c r="G228">
        <v>4.3</v>
      </c>
      <c r="H228">
        <v>5.5</v>
      </c>
      <c r="I228">
        <v>6.5</v>
      </c>
      <c r="J228">
        <v>5.5</v>
      </c>
      <c r="K228">
        <v>4.5999999999999996</v>
      </c>
      <c r="L228">
        <v>4.3</v>
      </c>
      <c r="M228">
        <v>3.7</v>
      </c>
      <c r="N228">
        <v>4</v>
      </c>
      <c r="O228">
        <v>4.2</v>
      </c>
      <c r="P228">
        <v>6.2</v>
      </c>
      <c r="Q228">
        <v>5.3</v>
      </c>
      <c r="R228">
        <v>4.8</v>
      </c>
      <c r="S228">
        <v>4.5999999999999996</v>
      </c>
      <c r="T228">
        <v>1</v>
      </c>
      <c r="U228">
        <v>5.6</v>
      </c>
      <c r="V228">
        <v>5.8</v>
      </c>
      <c r="W228">
        <v>2.1</v>
      </c>
      <c r="X228">
        <v>3.9</v>
      </c>
      <c r="Y228">
        <v>2.7</v>
      </c>
      <c r="Z228">
        <v>5.0999999999999996</v>
      </c>
      <c r="AA228">
        <v>4</v>
      </c>
      <c r="AB228">
        <v>4.8</v>
      </c>
      <c r="AC228">
        <v>5.0999999999999996</v>
      </c>
      <c r="AD228">
        <v>1.7</v>
      </c>
      <c r="AE228">
        <v>-0.9</v>
      </c>
      <c r="AF228">
        <v>5.9</v>
      </c>
      <c r="AG228">
        <v>3.4</v>
      </c>
      <c r="AH228">
        <v>2.2000000000000002</v>
      </c>
      <c r="AI228">
        <v>2.4</v>
      </c>
      <c r="AJ228">
        <v>3</v>
      </c>
      <c r="AK228">
        <v>2.2000000000000002</v>
      </c>
      <c r="AL228">
        <v>2.4</v>
      </c>
      <c r="AM228">
        <v>2.9</v>
      </c>
      <c r="AN228">
        <v>2.6</v>
      </c>
      <c r="AO228">
        <v>2.2000000000000002</v>
      </c>
      <c r="AP228">
        <v>2.5</v>
      </c>
      <c r="AQ228">
        <v>2.5</v>
      </c>
      <c r="AR228">
        <v>2.5</v>
      </c>
      <c r="AS228">
        <v>2.5</v>
      </c>
      <c r="AT228">
        <v>2.5</v>
      </c>
      <c r="AU228" s="596">
        <v>2.4</v>
      </c>
    </row>
    <row r="229" spans="1:47">
      <c r="A229" t="s">
        <v>6075</v>
      </c>
      <c r="B229" t="s">
        <v>5849</v>
      </c>
      <c r="C229" t="s">
        <v>5849</v>
      </c>
      <c r="D229" t="s">
        <v>5849</v>
      </c>
      <c r="E229" t="s">
        <v>5849</v>
      </c>
      <c r="F229" t="s">
        <v>5849</v>
      </c>
      <c r="G229" t="s">
        <v>5849</v>
      </c>
      <c r="H229" t="s">
        <v>5849</v>
      </c>
      <c r="I229" t="s">
        <v>5849</v>
      </c>
      <c r="J229" t="s">
        <v>5849</v>
      </c>
      <c r="K229" t="s">
        <v>5849</v>
      </c>
      <c r="L229" t="s">
        <v>5849</v>
      </c>
      <c r="M229">
        <v>-0.1</v>
      </c>
      <c r="N229">
        <v>-0.7</v>
      </c>
      <c r="O229">
        <v>0.5</v>
      </c>
      <c r="P229">
        <v>1.4</v>
      </c>
      <c r="Q229">
        <v>3.8</v>
      </c>
      <c r="R229">
        <v>5</v>
      </c>
      <c r="S229">
        <v>3.5</v>
      </c>
      <c r="T229">
        <v>2.4</v>
      </c>
      <c r="U229">
        <v>2.2999999999999998</v>
      </c>
      <c r="V229">
        <v>4</v>
      </c>
      <c r="W229">
        <v>4.7</v>
      </c>
      <c r="X229">
        <v>6.6</v>
      </c>
      <c r="Y229">
        <v>5.0999999999999996</v>
      </c>
      <c r="Z229">
        <v>7.1</v>
      </c>
      <c r="AA229">
        <v>6.3</v>
      </c>
      <c r="AB229">
        <v>6</v>
      </c>
      <c r="AC229">
        <v>6.7</v>
      </c>
      <c r="AD229">
        <v>5.8</v>
      </c>
      <c r="AE229">
        <v>3.8</v>
      </c>
      <c r="AF229">
        <v>7.1</v>
      </c>
      <c r="AG229">
        <v>5.3</v>
      </c>
      <c r="AH229">
        <v>4.7</v>
      </c>
      <c r="AI229">
        <v>5.2</v>
      </c>
      <c r="AJ229">
        <v>5.0999999999999996</v>
      </c>
      <c r="AK229">
        <v>3.2</v>
      </c>
      <c r="AL229">
        <v>1.4</v>
      </c>
      <c r="AM229">
        <v>2.9</v>
      </c>
      <c r="AN229">
        <v>3</v>
      </c>
      <c r="AO229">
        <v>3.5</v>
      </c>
      <c r="AP229">
        <v>3.7</v>
      </c>
      <c r="AQ229">
        <v>3.7</v>
      </c>
      <c r="AR229">
        <v>4</v>
      </c>
      <c r="AS229">
        <v>4</v>
      </c>
      <c r="AT229">
        <v>4</v>
      </c>
      <c r="AU229" s="596">
        <v>4</v>
      </c>
    </row>
    <row r="230" spans="1:47">
      <c r="A230" t="s">
        <v>6076</v>
      </c>
      <c r="B230">
        <v>2.1</v>
      </c>
      <c r="C230">
        <v>1.9</v>
      </c>
      <c r="D230">
        <v>0.6</v>
      </c>
      <c r="E230">
        <v>2.8</v>
      </c>
      <c r="F230">
        <v>4.5999999999999996</v>
      </c>
      <c r="G230">
        <v>3.6</v>
      </c>
      <c r="H230">
        <v>3.7</v>
      </c>
      <c r="I230">
        <v>3.9</v>
      </c>
      <c r="J230">
        <v>4.5999999999999996</v>
      </c>
      <c r="K230">
        <v>3.8</v>
      </c>
      <c r="L230">
        <v>3.4</v>
      </c>
      <c r="M230">
        <v>2.6</v>
      </c>
      <c r="N230">
        <v>2.2999999999999998</v>
      </c>
      <c r="O230">
        <v>2.1</v>
      </c>
      <c r="P230">
        <v>3.3</v>
      </c>
      <c r="Q230">
        <v>3.4</v>
      </c>
      <c r="R230">
        <v>3.9</v>
      </c>
      <c r="S230">
        <v>4</v>
      </c>
      <c r="T230">
        <v>2.6</v>
      </c>
      <c r="U230">
        <v>3.6</v>
      </c>
      <c r="V230">
        <v>4.8</v>
      </c>
      <c r="W230">
        <v>2.5</v>
      </c>
      <c r="X230">
        <v>3</v>
      </c>
      <c r="Y230">
        <v>4.3</v>
      </c>
      <c r="Z230">
        <v>5.4</v>
      </c>
      <c r="AA230">
        <v>4.9000000000000004</v>
      </c>
      <c r="AB230">
        <v>5.5</v>
      </c>
      <c r="AC230">
        <v>5.6</v>
      </c>
      <c r="AD230">
        <v>3</v>
      </c>
      <c r="AE230">
        <v>-0.1</v>
      </c>
      <c r="AF230">
        <v>5.4</v>
      </c>
      <c r="AG230">
        <v>4.3</v>
      </c>
      <c r="AH230">
        <v>3.5</v>
      </c>
      <c r="AI230">
        <v>3.5</v>
      </c>
      <c r="AJ230">
        <v>3.6</v>
      </c>
      <c r="AK230">
        <v>3.4</v>
      </c>
      <c r="AL230">
        <v>3.4</v>
      </c>
      <c r="AM230">
        <v>3.8</v>
      </c>
      <c r="AN230">
        <v>3.6</v>
      </c>
      <c r="AO230">
        <v>3.3</v>
      </c>
      <c r="AP230">
        <v>3.6</v>
      </c>
      <c r="AQ230">
        <v>3.6</v>
      </c>
      <c r="AR230">
        <v>3.6</v>
      </c>
      <c r="AS230">
        <v>3.6</v>
      </c>
      <c r="AT230">
        <v>3.7</v>
      </c>
      <c r="AU230" s="596">
        <v>3.2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
  <sheetViews>
    <sheetView showGridLines="0" workbookViewId="0">
      <selection activeCell="I23" sqref="I23"/>
    </sheetView>
  </sheetViews>
  <sheetFormatPr defaultRowHeight="15"/>
  <sheetData/>
  <phoneticPr fontId="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O48"/>
  <sheetViews>
    <sheetView showGridLines="0" zoomScale="115" zoomScaleNormal="115" workbookViewId="0">
      <selection activeCell="F29" sqref="F29"/>
    </sheetView>
  </sheetViews>
  <sheetFormatPr defaultRowHeight="15"/>
  <cols>
    <col min="1" max="1" width="1.42578125" customWidth="1"/>
    <col min="2" max="3" width="1.85546875" customWidth="1"/>
    <col min="4" max="4" width="4.5703125" customWidth="1"/>
    <col min="5" max="5" width="22.140625" customWidth="1"/>
    <col min="6" max="6" width="26.5703125" customWidth="1"/>
    <col min="7" max="15" width="18.5703125" customWidth="1"/>
  </cols>
  <sheetData>
    <row r="1" spans="1:15" s="141" customFormat="1"/>
    <row r="2" spans="1:15" s="141" customFormat="1">
      <c r="A2" s="142" t="s">
        <v>414</v>
      </c>
    </row>
    <row r="3" spans="1:15" s="141" customFormat="1">
      <c r="C3" s="141" t="s">
        <v>415</v>
      </c>
    </row>
    <row r="4" spans="1:15">
      <c r="G4" s="174">
        <v>43465</v>
      </c>
      <c r="H4" s="174">
        <v>43830</v>
      </c>
      <c r="I4" s="174">
        <v>44196</v>
      </c>
      <c r="J4" s="174">
        <v>44561</v>
      </c>
      <c r="K4" s="174">
        <v>44926</v>
      </c>
      <c r="L4" s="174">
        <v>45291</v>
      </c>
      <c r="M4" s="174">
        <v>45657</v>
      </c>
      <c r="N4" s="174">
        <v>46022</v>
      </c>
      <c r="O4" s="143"/>
    </row>
    <row r="5" spans="1:15">
      <c r="G5" s="144">
        <v>2018</v>
      </c>
      <c r="H5" s="144">
        <v>2019</v>
      </c>
      <c r="I5" s="144">
        <v>2020</v>
      </c>
      <c r="J5" s="144">
        <v>2021</v>
      </c>
      <c r="K5" s="144">
        <v>2022</v>
      </c>
      <c r="L5" s="144">
        <v>2023</v>
      </c>
      <c r="M5" s="144">
        <v>2024</v>
      </c>
      <c r="N5" s="144">
        <v>2025</v>
      </c>
      <c r="O5" s="144" t="s">
        <v>416</v>
      </c>
    </row>
    <row r="6" spans="1:15">
      <c r="E6" s="145" t="s">
        <v>217</v>
      </c>
      <c r="G6" s="146">
        <f>FCFF_분석기업!H7</f>
        <v>791818.13182800007</v>
      </c>
      <c r="H6" s="146">
        <f>FCFF_분석기업!I7</f>
        <v>867122.04961400002</v>
      </c>
      <c r="I6" s="146">
        <f>FCFF_분석기업!J7</f>
        <v>1161896.28602</v>
      </c>
      <c r="J6" s="146">
        <f>FCFF_분석기업!K7</f>
        <v>1208606.6668346941</v>
      </c>
      <c r="K6" s="146">
        <f>FCFF_분석기업!L7</f>
        <v>1255869.0742579892</v>
      </c>
      <c r="L6" s="146">
        <f>FCFF_분석기업!M7</f>
        <v>1304677.2530028645</v>
      </c>
      <c r="M6" s="146">
        <f>FCFF_분석기업!N7</f>
        <v>1355054.977888789</v>
      </c>
      <c r="N6" s="146">
        <f>FCFF_분석기업!O7</f>
        <v>1390348.124941505</v>
      </c>
    </row>
    <row r="7" spans="1:15" s="147" customFormat="1">
      <c r="E7" s="147" t="s">
        <v>417</v>
      </c>
      <c r="H7" s="148">
        <f>H6/G6-1</f>
        <v>9.5102542817695479E-2</v>
      </c>
      <c r="I7" s="148">
        <f t="shared" ref="I7:N7" si="0">I6/H6-1</f>
        <v>0.33994549733479729</v>
      </c>
      <c r="J7" s="148">
        <f t="shared" si="0"/>
        <v>4.0201850523765348E-2</v>
      </c>
      <c r="K7" s="148">
        <f t="shared" si="0"/>
        <v>3.9104870691367255E-2</v>
      </c>
      <c r="L7" s="148">
        <f t="shared" si="0"/>
        <v>3.8864066123861507E-2</v>
      </c>
      <c r="M7" s="148">
        <f t="shared" si="0"/>
        <v>3.8613170245725081E-2</v>
      </c>
      <c r="N7" s="148">
        <f t="shared" si="0"/>
        <v>2.6045546216658888E-2</v>
      </c>
    </row>
    <row r="8" spans="1:15">
      <c r="E8" t="s">
        <v>418</v>
      </c>
      <c r="G8" s="156">
        <f>FCFF_분석기업!H8</f>
        <v>606801.884984</v>
      </c>
      <c r="H8" s="156">
        <f>FCFF_분석기업!I8</f>
        <v>665229.73462700006</v>
      </c>
      <c r="I8" s="156">
        <f>FCFF_분석기업!J8</f>
        <v>877970.41994499997</v>
      </c>
      <c r="J8" s="156">
        <f>FCFF_분석기업!K8</f>
        <v>914586.22982088709</v>
      </c>
      <c r="K8" s="156">
        <f>FCFF_분석기업!L8</f>
        <v>951725.45133978641</v>
      </c>
      <c r="L8" s="156">
        <f>FCFF_분석기업!M8</f>
        <v>990127.94273736409</v>
      </c>
      <c r="M8" s="156">
        <f>FCFF_분석기업!N8</f>
        <v>1029816.9902240145</v>
      </c>
      <c r="N8" s="156">
        <f>FCFF_분석기업!O8</f>
        <v>1070792.673864617</v>
      </c>
    </row>
    <row r="9" spans="1:15" s="147" customFormat="1">
      <c r="E9" s="147" t="s">
        <v>419</v>
      </c>
      <c r="G9" s="149">
        <f>G8/G$6</f>
        <v>0.76633997201242476</v>
      </c>
      <c r="H9" s="149">
        <f t="shared" ref="H9:N9" si="1">H8/H$6</f>
        <v>0.76716966766457795</v>
      </c>
      <c r="I9" s="149">
        <f t="shared" si="1"/>
        <v>0.75563579168707939</v>
      </c>
      <c r="J9" s="149">
        <f t="shared" si="1"/>
        <v>0.75672777167129313</v>
      </c>
      <c r="K9" s="149">
        <f t="shared" si="1"/>
        <v>0.7578221893091035</v>
      </c>
      <c r="L9" s="149">
        <f t="shared" si="1"/>
        <v>0.75890641954435156</v>
      </c>
      <c r="M9" s="149">
        <f t="shared" si="1"/>
        <v>0.75998170334645476</v>
      </c>
      <c r="N9" s="149">
        <f t="shared" si="1"/>
        <v>0.77016155497722383</v>
      </c>
    </row>
    <row r="10" spans="1:15">
      <c r="E10" s="145" t="s">
        <v>420</v>
      </c>
      <c r="G10" s="156">
        <f>G6-G8</f>
        <v>185016.24684400007</v>
      </c>
      <c r="H10" s="156">
        <f t="shared" ref="H10:N10" si="2">H6-H8</f>
        <v>201892.31498699996</v>
      </c>
      <c r="I10" s="156">
        <f t="shared" si="2"/>
        <v>283925.86607500003</v>
      </c>
      <c r="J10" s="156">
        <f t="shared" si="2"/>
        <v>294020.43701380701</v>
      </c>
      <c r="K10" s="156">
        <f t="shared" si="2"/>
        <v>304143.62291820277</v>
      </c>
      <c r="L10" s="156">
        <f t="shared" si="2"/>
        <v>314549.31026550045</v>
      </c>
      <c r="M10" s="156">
        <f t="shared" si="2"/>
        <v>325237.98766477453</v>
      </c>
      <c r="N10" s="156">
        <f t="shared" si="2"/>
        <v>319555.45107688801</v>
      </c>
    </row>
    <row r="11" spans="1:15" s="147" customFormat="1">
      <c r="E11" s="147" t="s">
        <v>419</v>
      </c>
      <c r="G11" s="185">
        <f>G10/G$6</f>
        <v>0.23366002798757526</v>
      </c>
      <c r="H11" s="185">
        <f t="shared" ref="H11" si="3">H10/H$6</f>
        <v>0.23283033233542205</v>
      </c>
      <c r="I11" s="185">
        <f t="shared" ref="I11" si="4">I10/I$6</f>
        <v>0.24436420831292058</v>
      </c>
      <c r="J11" s="185">
        <f t="shared" ref="J11" si="5">J10/J$6</f>
        <v>0.24327222832870682</v>
      </c>
      <c r="K11" s="185">
        <f t="shared" ref="K11" si="6">K10/K$6</f>
        <v>0.24217781069089653</v>
      </c>
      <c r="L11" s="185">
        <f t="shared" ref="L11" si="7">L10/L$6</f>
        <v>0.24109358045564838</v>
      </c>
      <c r="M11" s="185">
        <f t="shared" ref="M11" si="8">M10/M$6</f>
        <v>0.24001829665354521</v>
      </c>
      <c r="N11" s="185">
        <f t="shared" ref="N11" si="9">N10/N$6</f>
        <v>0.22983844502277614</v>
      </c>
    </row>
    <row r="12" spans="1:15">
      <c r="E12" t="s">
        <v>421</v>
      </c>
      <c r="G12" s="156">
        <f>FCFF_분석기업!H10</f>
        <v>137432.06985300002</v>
      </c>
      <c r="H12" s="156">
        <f>FCFF_분석기업!I10</f>
        <v>165117.440195</v>
      </c>
      <c r="I12" s="156">
        <f>FCFF_분석기업!J10</f>
        <v>201414.09083900001</v>
      </c>
      <c r="J12" s="156">
        <f>FCFF_분석기업!K10</f>
        <v>206896.01380886944</v>
      </c>
      <c r="K12" s="156">
        <f>FCFF_분석기업!L10</f>
        <v>212553.45554180359</v>
      </c>
      <c r="L12" s="156">
        <f>FCFF_분석기업!M10</f>
        <v>218397.60021399148</v>
      </c>
      <c r="M12" s="156">
        <f>FCFF_분석기업!N10</f>
        <v>224435.69710160574</v>
      </c>
      <c r="N12" s="156">
        <f>FCFF_분석기업!O10</f>
        <v>230602.40229478947</v>
      </c>
    </row>
    <row r="13" spans="1:15" s="147" customFormat="1">
      <c r="E13" s="147" t="s">
        <v>422</v>
      </c>
      <c r="G13" s="149">
        <f>G12/G$6</f>
        <v>0.17356519676522542</v>
      </c>
      <c r="H13" s="149">
        <f t="shared" ref="H13" si="10">H12/H$6</f>
        <v>0.19042006862644323</v>
      </c>
      <c r="I13" s="149">
        <f t="shared" ref="I13" si="11">I12/I$6</f>
        <v>0.17334945748809547</v>
      </c>
      <c r="J13" s="149">
        <f t="shared" ref="J13" si="12">J12/J$6</f>
        <v>0.17118556391114748</v>
      </c>
      <c r="K13" s="149">
        <f t="shared" ref="K13" si="13">K12/K$6</f>
        <v>0.16924810069663312</v>
      </c>
      <c r="L13" s="149">
        <f t="shared" ref="L13" si="14">L12/L$6</f>
        <v>0.16739588255357737</v>
      </c>
      <c r="M13" s="149">
        <f t="shared" ref="M13" si="15">M12/M$6</f>
        <v>0.16562848058850158</v>
      </c>
      <c r="N13" s="149">
        <f t="shared" ref="N13" si="16">N12/N$6</f>
        <v>0.1658594694077006</v>
      </c>
    </row>
    <row r="14" spans="1:15">
      <c r="E14" s="145" t="s">
        <v>218</v>
      </c>
      <c r="F14" s="145"/>
      <c r="G14" s="150">
        <f>G10-G12</f>
        <v>47584.176991000044</v>
      </c>
      <c r="H14" s="150">
        <f t="shared" ref="H14:N14" si="17">H10-H12</f>
        <v>36774.874791999959</v>
      </c>
      <c r="I14" s="150">
        <f t="shared" si="17"/>
        <v>82511.775236000016</v>
      </c>
      <c r="J14" s="150">
        <f t="shared" si="17"/>
        <v>87124.423204937571</v>
      </c>
      <c r="K14" s="150">
        <f t="shared" si="17"/>
        <v>91590.167376399186</v>
      </c>
      <c r="L14" s="150">
        <f t="shared" si="17"/>
        <v>96151.71005150897</v>
      </c>
      <c r="M14" s="150">
        <f t="shared" si="17"/>
        <v>100802.29056316879</v>
      </c>
      <c r="N14" s="150">
        <f t="shared" si="17"/>
        <v>88953.048782098544</v>
      </c>
    </row>
    <row r="15" spans="1:15" s="147" customFormat="1">
      <c r="E15" s="147" t="s">
        <v>422</v>
      </c>
      <c r="G15" s="149">
        <f>G14/G$6</f>
        <v>6.0094831222349869E-2</v>
      </c>
      <c r="H15" s="149">
        <f t="shared" ref="H15" si="18">H14/H$6</f>
        <v>4.2410263708978824E-2</v>
      </c>
      <c r="I15" s="149">
        <f t="shared" ref="I15" si="19">I14/I$6</f>
        <v>7.1014750824825099E-2</v>
      </c>
      <c r="J15" s="149">
        <f t="shared" ref="J15" si="20">J14/J$6</f>
        <v>7.2086664417559371E-2</v>
      </c>
      <c r="K15" s="149">
        <f t="shared" ref="K15" si="21">K14/K$6</f>
        <v>7.2929709994263389E-2</v>
      </c>
      <c r="L15" s="149">
        <f t="shared" ref="L15" si="22">L14/L$6</f>
        <v>7.3697697902071008E-2</v>
      </c>
      <c r="M15" s="149">
        <f t="shared" ref="M15" si="23">M14/M$6</f>
        <v>7.4389816065043635E-2</v>
      </c>
      <c r="N15" s="149">
        <f t="shared" ref="N15" si="24">N14/N$6</f>
        <v>6.397897561507554E-2</v>
      </c>
    </row>
    <row r="16" spans="1:15">
      <c r="E16" s="145" t="s">
        <v>423</v>
      </c>
      <c r="G16" s="151"/>
      <c r="H16" s="151"/>
      <c r="J16" s="151">
        <f>FCFF_분석기업!K12</f>
        <v>18296.128873036891</v>
      </c>
      <c r="K16" s="151">
        <f>FCFF_분석기업!L12</f>
        <v>19233.935149043828</v>
      </c>
      <c r="L16" s="151">
        <f>FCFF_분석기업!M12</f>
        <v>20191.859110816884</v>
      </c>
      <c r="M16" s="151">
        <f>FCFF_분석기업!N12</f>
        <v>21168.481018265444</v>
      </c>
      <c r="N16" s="151">
        <f>FCFF_분석기업!O12</f>
        <v>18680.140244240694</v>
      </c>
    </row>
    <row r="17" spans="5:15">
      <c r="E17" t="s">
        <v>424</v>
      </c>
      <c r="G17" s="152"/>
      <c r="H17" s="152"/>
      <c r="I17" s="151"/>
      <c r="J17" s="149">
        <f>J16/J14</f>
        <v>0.21000000000000002</v>
      </c>
      <c r="K17" s="149">
        <f t="shared" ref="K17:N17" si="25">K16/K14</f>
        <v>0.21</v>
      </c>
      <c r="L17" s="149">
        <f t="shared" si="25"/>
        <v>0.21</v>
      </c>
      <c r="M17" s="149">
        <f t="shared" si="25"/>
        <v>0.20999999999999996</v>
      </c>
      <c r="N17" s="149">
        <f t="shared" si="25"/>
        <v>0.21</v>
      </c>
    </row>
    <row r="18" spans="5:15">
      <c r="E18" s="153" t="s">
        <v>425</v>
      </c>
      <c r="F18" s="154"/>
      <c r="G18" s="155"/>
      <c r="H18" s="155"/>
      <c r="I18" s="155"/>
      <c r="J18" s="155">
        <f>J14-J16</f>
        <v>68828.294331900688</v>
      </c>
      <c r="K18" s="155">
        <f t="shared" ref="K18:N18" si="26">K14-K16</f>
        <v>72356.232227355358</v>
      </c>
      <c r="L18" s="155">
        <f t="shared" si="26"/>
        <v>75959.850940692093</v>
      </c>
      <c r="M18" s="155">
        <f t="shared" si="26"/>
        <v>79633.809544903343</v>
      </c>
      <c r="N18" s="155">
        <f t="shared" si="26"/>
        <v>70272.908537857846</v>
      </c>
      <c r="O18" s="155">
        <f>N18*(1+$F$32)</f>
        <v>70975.637623236427</v>
      </c>
    </row>
    <row r="19" spans="5:15">
      <c r="O19" s="156"/>
    </row>
    <row r="20" spans="5:15">
      <c r="E20" s="145" t="s">
        <v>426</v>
      </c>
    </row>
    <row r="22" spans="5:15">
      <c r="E22" t="s">
        <v>427</v>
      </c>
      <c r="J22" s="157">
        <f>FCFF_분석기업!K16</f>
        <v>16120.11193314</v>
      </c>
      <c r="K22" s="157">
        <f>FCFF_분석기업!L16</f>
        <v>16442.514171802803</v>
      </c>
      <c r="L22" s="157">
        <f>FCFF_분석기업!M16</f>
        <v>16771.364455238858</v>
      </c>
      <c r="M22" s="157">
        <f>FCFF_분석기업!N16</f>
        <v>17106.791744343634</v>
      </c>
      <c r="N22" s="157">
        <f>FCFF_분석기업!O16</f>
        <v>17448.927579230509</v>
      </c>
      <c r="O22" s="156">
        <v>0</v>
      </c>
    </row>
    <row r="23" spans="5:15">
      <c r="E23" t="s">
        <v>428</v>
      </c>
      <c r="J23" s="157">
        <f>FCFF_분석기업!K17</f>
        <v>-16120.11193314</v>
      </c>
      <c r="K23" s="157">
        <f>FCFF_분석기업!L17</f>
        <v>-16442.514171802803</v>
      </c>
      <c r="L23" s="157">
        <f>FCFF_분석기업!M17</f>
        <v>-16771.364455238858</v>
      </c>
      <c r="M23" s="157">
        <f>FCFF_분석기업!N17</f>
        <v>-17106.791744343634</v>
      </c>
      <c r="N23" s="157">
        <f>FCFF_분석기업!O17</f>
        <v>-17448.927579230509</v>
      </c>
      <c r="O23" s="156">
        <v>0</v>
      </c>
    </row>
    <row r="24" spans="5:15">
      <c r="E24" t="s">
        <v>429</v>
      </c>
      <c r="J24" s="157">
        <f>FCFF_분석기업!K18</f>
        <v>-8092.8846909683198</v>
      </c>
      <c r="K24" s="157">
        <f>FCFF_분석기업!L18</f>
        <v>-8187.6247121084598</v>
      </c>
      <c r="L24" s="157">
        <f>FCFF_분석기업!M18</f>
        <v>-8454.9269401647034</v>
      </c>
      <c r="M24" s="157">
        <f>FCFF_분석기업!N18</f>
        <v>-8726.3020546337648</v>
      </c>
      <c r="N24" s="157">
        <f>FCFF_분석기업!O18</f>
        <v>-5982.3458884491993</v>
      </c>
      <c r="O24" s="157">
        <f>-FCFF_분석기업!$P$165</f>
        <v>-2410.7699071332445</v>
      </c>
    </row>
    <row r="25" spans="5:15">
      <c r="E25" s="158" t="s">
        <v>430</v>
      </c>
      <c r="F25" s="158"/>
      <c r="G25" s="158"/>
      <c r="H25" s="158"/>
      <c r="I25" s="158"/>
      <c r="J25" s="159">
        <f>SUM(J22:J24,J18)</f>
        <v>60735.409640932368</v>
      </c>
      <c r="K25" s="159">
        <f t="shared" ref="K25:O25" si="27">SUM(K22:K24,K18)</f>
        <v>64168.607515246898</v>
      </c>
      <c r="L25" s="159">
        <f t="shared" si="27"/>
        <v>67504.92400052739</v>
      </c>
      <c r="M25" s="159">
        <f t="shared" si="27"/>
        <v>70907.507490269578</v>
      </c>
      <c r="N25" s="159">
        <f t="shared" si="27"/>
        <v>64290.562649408646</v>
      </c>
      <c r="O25" s="159">
        <f t="shared" si="27"/>
        <v>68564.867716103181</v>
      </c>
    </row>
    <row r="26" spans="5:15" s="162" customFormat="1">
      <c r="E26" s="160"/>
      <c r="F26" s="160"/>
      <c r="G26" s="160"/>
      <c r="H26" s="160"/>
      <c r="I26" s="160"/>
      <c r="J26" s="161"/>
      <c r="K26" s="161"/>
      <c r="L26" s="161"/>
      <c r="M26" s="161"/>
      <c r="N26" s="161"/>
    </row>
    <row r="27" spans="5:15">
      <c r="E27" t="s">
        <v>431</v>
      </c>
      <c r="J27" s="163">
        <f>YEARFRAC(J4,I4)/2</f>
        <v>0.5</v>
      </c>
      <c r="K27" s="163">
        <f>YEARFRAC(K4,J4)/2+YEARFRAC(J4,$I$4,)</f>
        <v>1.5</v>
      </c>
      <c r="L27" s="163">
        <f>YEARFRAC(L4,K4)/2+YEARFRAC(K4,$I$4,)</f>
        <v>2.5</v>
      </c>
      <c r="M27" s="163">
        <f>YEARFRAC(M4,L4)/2+YEARFRAC(L4,$I$4,)</f>
        <v>3.5</v>
      </c>
      <c r="N27" s="163">
        <f>YEARFRAC(N4,M4)/2+YEARFRAC(M4,$I$4,)</f>
        <v>4.5</v>
      </c>
    </row>
    <row r="28" spans="5:15">
      <c r="E28" s="164" t="s">
        <v>432</v>
      </c>
      <c r="J28" s="165">
        <f>1/(1+$F$31)^J27</f>
        <v>0.95584511985375409</v>
      </c>
      <c r="K28" s="165">
        <f t="shared" ref="K28:N28" si="28">1/(1+$F$31)^K27</f>
        <v>0.87329823316944799</v>
      </c>
      <c r="L28" s="165">
        <f t="shared" si="28"/>
        <v>0.79788010443947877</v>
      </c>
      <c r="M28" s="165">
        <f t="shared" si="28"/>
        <v>0.72897509336518995</v>
      </c>
      <c r="N28" s="165">
        <f t="shared" si="28"/>
        <v>0.66602072640989829</v>
      </c>
    </row>
    <row r="29" spans="5:15">
      <c r="E29" s="166" t="s">
        <v>433</v>
      </c>
      <c r="F29" s="166"/>
      <c r="G29" s="166"/>
      <c r="H29" s="166"/>
      <c r="I29" s="166"/>
      <c r="J29" s="167">
        <f>J25*J28</f>
        <v>58053.644907603848</v>
      </c>
      <c r="K29" s="167">
        <f t="shared" ref="K29:N29" si="29">K25*K28</f>
        <v>56038.331568008878</v>
      </c>
      <c r="L29" s="167">
        <f t="shared" si="29"/>
        <v>53860.835811719873</v>
      </c>
      <c r="M29" s="167">
        <f t="shared" si="29"/>
        <v>51689.806893012174</v>
      </c>
      <c r="N29" s="167">
        <f t="shared" si="29"/>
        <v>42818.847237060225</v>
      </c>
    </row>
    <row r="30" spans="5:15">
      <c r="E30" s="164"/>
      <c r="J30" s="165"/>
      <c r="K30" s="165"/>
      <c r="L30" s="165"/>
      <c r="M30" s="165"/>
      <c r="N30" s="165"/>
    </row>
    <row r="31" spans="5:15">
      <c r="E31" s="168" t="s">
        <v>434</v>
      </c>
      <c r="F31" s="169">
        <f>WACC!E35</f>
        <v>9.4523134879959642E-2</v>
      </c>
    </row>
    <row r="32" spans="5:15">
      <c r="E32" s="170" t="s">
        <v>435</v>
      </c>
      <c r="F32" s="171">
        <v>0.01</v>
      </c>
    </row>
    <row r="33" spans="5:14" ht="15.75" thickBot="1"/>
    <row r="34" spans="5:14">
      <c r="E34" s="175" t="s">
        <v>436</v>
      </c>
      <c r="F34" s="176">
        <f>F35+F36</f>
        <v>802735.12128517893</v>
      </c>
      <c r="J34" s="191"/>
      <c r="K34" s="191"/>
      <c r="L34" s="191"/>
      <c r="M34" s="191"/>
      <c r="N34" s="191"/>
    </row>
    <row r="35" spans="5:14" s="173" customFormat="1">
      <c r="E35" s="172" t="s">
        <v>437</v>
      </c>
      <c r="F35" s="177">
        <f>SUM(J29:N29)</f>
        <v>262461.466417405</v>
      </c>
    </row>
    <row r="36" spans="5:14" s="173" customFormat="1">
      <c r="E36" s="172" t="s">
        <v>438</v>
      </c>
      <c r="F36" s="177">
        <f>O25/(F31-F32)*N28</f>
        <v>540273.65486777399</v>
      </c>
    </row>
    <row r="37" spans="5:14">
      <c r="E37" s="178" t="s">
        <v>439</v>
      </c>
      <c r="F37" s="179">
        <f>GPC!E6</f>
        <v>255665.30308899999</v>
      </c>
    </row>
    <row r="38" spans="5:14">
      <c r="E38" s="180" t="s">
        <v>440</v>
      </c>
      <c r="F38" s="181">
        <f>F34+F37</f>
        <v>1058400.424374179</v>
      </c>
    </row>
    <row r="39" spans="5:14">
      <c r="E39" s="178" t="s">
        <v>441</v>
      </c>
      <c r="F39" s="182">
        <f>GPC!E7</f>
        <v>8237.4055719999997</v>
      </c>
    </row>
    <row r="40" spans="5:14">
      <c r="E40" s="178" t="s">
        <v>442</v>
      </c>
      <c r="F40" s="179">
        <f>FS.!E42</f>
        <v>0</v>
      </c>
    </row>
    <row r="41" spans="5:14" ht="15.75" thickBot="1">
      <c r="E41" s="183" t="s">
        <v>443</v>
      </c>
      <c r="F41" s="184">
        <f>F38-F39-F40</f>
        <v>1050163.018802179</v>
      </c>
    </row>
    <row r="43" spans="5:14">
      <c r="E43" s="186" t="s">
        <v>466</v>
      </c>
      <c r="F43" s="187">
        <f>GPC!E20</f>
        <v>1232833.94</v>
      </c>
      <c r="H43" t="s">
        <v>6096</v>
      </c>
    </row>
    <row r="44" spans="5:14">
      <c r="E44" s="188"/>
      <c r="F44" s="188"/>
    </row>
    <row r="45" spans="5:14">
      <c r="E45" s="186" t="s">
        <v>467</v>
      </c>
      <c r="F45" s="187">
        <f>FS.!E43/10^6</f>
        <v>532284.50429299998</v>
      </c>
    </row>
    <row r="47" spans="5:14">
      <c r="E47" t="s">
        <v>468</v>
      </c>
      <c r="F47" s="156">
        <f>GPC!E14</f>
        <v>106724.00251800001</v>
      </c>
    </row>
    <row r="48" spans="5:14">
      <c r="E48" s="189" t="s">
        <v>469</v>
      </c>
      <c r="F48" s="190">
        <f>F41/F47</f>
        <v>9.8399890748574492</v>
      </c>
    </row>
  </sheetData>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
  <sheetViews>
    <sheetView showGridLines="0" workbookViewId="0">
      <selection activeCell="I28" sqref="I28"/>
    </sheetView>
  </sheetViews>
  <sheetFormatPr defaultRowHeight="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19</vt:i4>
      </vt:variant>
      <vt:variant>
        <vt:lpstr>이름이 지정된 범위</vt:lpstr>
      </vt:variant>
      <vt:variant>
        <vt:i4>1</vt:i4>
      </vt:variant>
    </vt:vector>
  </HeadingPairs>
  <TitlesOfParts>
    <vt:vector size="20" baseType="lpstr">
      <vt:lpstr>참고자료&gt;&gt;</vt:lpstr>
      <vt:lpstr>WACC</vt:lpstr>
      <vt:lpstr>FCFF_분석기업</vt:lpstr>
      <vt:lpstr>FS.</vt:lpstr>
      <vt:lpstr>분석기업 FS주석.</vt:lpstr>
      <vt:lpstr>RealGDP</vt:lpstr>
      <vt:lpstr>DCF Result&gt;&gt;</vt:lpstr>
      <vt:lpstr>DCF_분석기업</vt:lpstr>
      <vt:lpstr>Multi Result&gt;&gt;</vt:lpstr>
      <vt:lpstr>GPC</vt:lpstr>
      <vt:lpstr>Peergroup</vt:lpstr>
      <vt:lpstr>2020_FS_분석기업</vt:lpstr>
      <vt:lpstr>2020_FS_덕산네오록스</vt:lpstr>
      <vt:lpstr>2020_FS_서울반도체</vt:lpstr>
      <vt:lpstr>KRX_시총2</vt:lpstr>
      <vt:lpstr>KRX_시총1</vt:lpstr>
      <vt:lpstr>WACC_P사</vt:lpstr>
      <vt:lpstr>2016 감사보고서</vt:lpstr>
      <vt:lpstr>2014감사보고서</vt:lpstr>
      <vt:lpstr>GPC!Print_Area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2019-06-26T13:17:40Z</cp:lastPrinted>
  <dcterms:created xsi:type="dcterms:W3CDTF">2019-05-15T10:48:23Z</dcterms:created>
  <dcterms:modified xsi:type="dcterms:W3CDTF">2025-12-06T05:59:46Z</dcterms:modified>
</cp:coreProperties>
</file>